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charts/chart8.xml" ContentType="application/vnd.openxmlformats-officedocument.drawingml.chart+xml"/>
  <Override PartName="/xl/drawings/drawing9.xml" ContentType="application/vnd.openxmlformats-officedocument.drawingml.chartshapes+xml"/>
  <Override PartName="/xl/charts/chart9.xml" ContentType="application/vnd.openxmlformats-officedocument.drawingml.chart+xml"/>
  <Override PartName="/xl/drawings/drawing10.xml" ContentType="application/vnd.openxmlformats-officedocument.drawingml.chartshapes+xml"/>
  <Override PartName="/xl/charts/chart10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drawings/drawing15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17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18.xml" ContentType="application/vnd.openxmlformats-officedocument.drawing+xml"/>
  <Override PartName="/xl/charts/chart20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21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22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23.xml" ContentType="application/vnd.openxmlformats-officedocument.drawing+xml"/>
  <Override PartName="/xl/charts/chart30.xml" ContentType="application/vnd.openxmlformats-officedocument.drawingml.chart+xml"/>
  <Override PartName="/xl/drawings/drawing24.xml" ContentType="application/vnd.openxmlformats-officedocument.drawingml.chartshapes+xml"/>
  <Override PartName="/xl/charts/chart31.xml" ContentType="application/vnd.openxmlformats-officedocument.drawingml.chart+xml"/>
  <Override PartName="/xl/drawings/drawing25.xml" ContentType="application/vnd.openxmlformats-officedocument.drawingml.chartshapes+xml"/>
  <Override PartName="/xl/charts/chart32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28.xml" ContentType="application/vnd.openxmlformats-officedocument.drawingml.chartshapes+xml"/>
  <Override PartName="/xl/charts/chart35.xml" ContentType="application/vnd.openxmlformats-officedocument.drawingml.chart+xml"/>
  <Override PartName="/xl/drawings/drawing29.xml" ContentType="application/vnd.openxmlformats-officedocument.drawing+xml"/>
  <Override PartName="/xl/charts/chart36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37.xml" ContentType="application/vnd.openxmlformats-officedocument.drawingml.chart+xml"/>
  <Override PartName="/xl/drawings/drawing32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33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34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9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nival\Desktop\ANUARIO 2019\"/>
    </mc:Choice>
  </mc:AlternateContent>
  <xr:revisionPtr revIDLastSave="0" documentId="13_ncr:1_{B87E8590-9E7E-4472-B64C-12832A725379}" xr6:coauthVersionLast="46" xr6:coauthVersionMax="46" xr10:uidLastSave="{00000000-0000-0000-0000-000000000000}"/>
  <bookViews>
    <workbookView xWindow="-120" yWindow="-120" windowWidth="20730" windowHeight="11160" tabRatio="869" xr2:uid="{00000000-000D-0000-FFFF-FFFF00000000}"/>
  </bookViews>
  <sheets>
    <sheet name="5.1" sheetId="1" r:id="rId1"/>
    <sheet name="5.2" sheetId="2" r:id="rId2"/>
    <sheet name="5.3.1" sheetId="23" r:id="rId3"/>
    <sheet name="5.3.2" sheetId="25" r:id="rId4"/>
    <sheet name="5.3.3 " sheetId="5" r:id="rId5"/>
    <sheet name="5.3.4" sheetId="26" r:id="rId6"/>
    <sheet name="5.3.5.1" sheetId="7" r:id="rId7"/>
    <sheet name="5.3.5.2" sheetId="8" r:id="rId8"/>
    <sheet name="5.3.5.3" sheetId="9" r:id="rId9"/>
    <sheet name="5.3.5.4" sheetId="10" r:id="rId10"/>
    <sheet name="5.3.5.5.1" sheetId="11" r:id="rId11"/>
    <sheet name="5.3.5.5.2" sheetId="12" r:id="rId12"/>
    <sheet name="5.3.5.5.3" sheetId="13" r:id="rId13"/>
    <sheet name="5.4.1" sheetId="14" r:id="rId14"/>
    <sheet name="5.4.2" sheetId="15" r:id="rId15"/>
    <sheet name="5.4.3" sheetId="16" r:id="rId16"/>
    <sheet name="5.5.1. " sheetId="17" r:id="rId17"/>
    <sheet name="5.5.2 " sheetId="18" r:id="rId18"/>
    <sheet name="5.5.2 Graf. " sheetId="19" r:id="rId19"/>
    <sheet name="5.5.3.1 " sheetId="20" r:id="rId20"/>
    <sheet name="5.5.3.2 " sheetId="21" r:id="rId21"/>
    <sheet name="GRAFICOS " sheetId="22" r:id="rId22"/>
  </sheets>
  <externalReferences>
    <externalReference r:id="rId23"/>
    <externalReference r:id="rId24"/>
    <externalReference r:id="rId25"/>
  </externalReferences>
  <definedNames>
    <definedName name="_xlnm._FilterDatabase" localSheetId="0" hidden="1">'5.1'!$B$5:$D$29</definedName>
    <definedName name="_xlnm._FilterDatabase" localSheetId="7" hidden="1">'5.3.5.2'!$B$44:$Q$74</definedName>
    <definedName name="_xlnm._FilterDatabase" localSheetId="8" hidden="1">'5.3.5.3'!$D$6:$D$74</definedName>
    <definedName name="_xlnm._FilterDatabase" localSheetId="10" hidden="1">'5.3.5.5.1'!$C$6:$C$117</definedName>
    <definedName name="_xlnm._FilterDatabase" localSheetId="11" hidden="1">'5.3.5.5.2'!$C$4:$C$78</definedName>
    <definedName name="_xlnm._FilterDatabase" localSheetId="12" hidden="1">'5.3.5.5.3'!$C$4:$C$118</definedName>
    <definedName name="_xlnm._FilterDatabase" localSheetId="17" hidden="1">'5.5.2 '!$D$4:$W$28</definedName>
    <definedName name="_xlnm._FilterDatabase" localSheetId="19" hidden="1">'5.5.3.1 '!$B$5:$Q$86</definedName>
    <definedName name="_xlnm._FilterDatabase" localSheetId="20" hidden="1">'5.5.3.2 '!$B$3:$Q$228</definedName>
    <definedName name="AMAZONAS" localSheetId="2">#REF!</definedName>
    <definedName name="AMAZONAS" localSheetId="3">#REF!</definedName>
    <definedName name="AMAZONAS" localSheetId="4">#REF!</definedName>
    <definedName name="AMAZONAS" localSheetId="5">#REF!</definedName>
    <definedName name="AMAZONAS" localSheetId="6">#REF!</definedName>
    <definedName name="AMAZONAS" localSheetId="7">#REF!</definedName>
    <definedName name="AMAZONAS" localSheetId="8">#REF!</definedName>
    <definedName name="AMAZONAS" localSheetId="9">#REF!</definedName>
    <definedName name="AMAZONAS" localSheetId="10">#REF!</definedName>
    <definedName name="AMAZONAS" localSheetId="11">#REF!</definedName>
    <definedName name="AMAZONAS" localSheetId="12">#REF!</definedName>
    <definedName name="AMAZONAS" localSheetId="13">#REF!</definedName>
    <definedName name="AMAZONAS" localSheetId="14">#REF!</definedName>
    <definedName name="AMAZONAS" localSheetId="15">#REF!</definedName>
    <definedName name="AMAZONAS" localSheetId="16">#REF!</definedName>
    <definedName name="AMAZONAS">#REF!</definedName>
    <definedName name="ANCASH" localSheetId="2">#REF!</definedName>
    <definedName name="ANCASH" localSheetId="3">#REF!</definedName>
    <definedName name="ANCASH" localSheetId="4">#REF!</definedName>
    <definedName name="ANCASH" localSheetId="5">#REF!</definedName>
    <definedName name="ANCASH" localSheetId="6">#REF!</definedName>
    <definedName name="ANCASH" localSheetId="7">#REF!</definedName>
    <definedName name="ANCASH" localSheetId="8">#REF!</definedName>
    <definedName name="ANCASH" localSheetId="9">#REF!</definedName>
    <definedName name="ANCASH" localSheetId="10">#REF!</definedName>
    <definedName name="ANCASH" localSheetId="11">#REF!</definedName>
    <definedName name="ANCASH" localSheetId="12">#REF!</definedName>
    <definedName name="ANCASH" localSheetId="13">#REF!</definedName>
    <definedName name="ANCASH" localSheetId="14">#REF!</definedName>
    <definedName name="ANCASH" localSheetId="15">#REF!</definedName>
    <definedName name="ANCASH" localSheetId="16">#REF!</definedName>
    <definedName name="ANCASH">#REF!</definedName>
    <definedName name="APURIMAC" localSheetId="2">#REF!</definedName>
    <definedName name="APURIMAC" localSheetId="3">#REF!</definedName>
    <definedName name="APURIMAC" localSheetId="4">#REF!</definedName>
    <definedName name="APURIMAC" localSheetId="5">#REF!</definedName>
    <definedName name="APURIMAC" localSheetId="6">#REF!</definedName>
    <definedName name="APURIMAC" localSheetId="7">#REF!</definedName>
    <definedName name="APURIMAC" localSheetId="8">#REF!</definedName>
    <definedName name="APURIMAC" localSheetId="9">#REF!</definedName>
    <definedName name="APURIMAC" localSheetId="10">#REF!</definedName>
    <definedName name="APURIMAC" localSheetId="11">#REF!</definedName>
    <definedName name="APURIMAC" localSheetId="12">#REF!</definedName>
    <definedName name="APURIMAC" localSheetId="13">#REF!</definedName>
    <definedName name="APURIMAC" localSheetId="14">#REF!</definedName>
    <definedName name="APURIMAC" localSheetId="15">#REF!</definedName>
    <definedName name="APURIMAC" localSheetId="16">#REF!</definedName>
    <definedName name="APURIMAC">#REF!</definedName>
    <definedName name="_xlnm.Print_Area" localSheetId="0">'5.1'!$A$1:$E$32</definedName>
    <definedName name="_xlnm.Print_Area" localSheetId="1">'5.2'!$A$1:$O$95</definedName>
    <definedName name="_xlnm.Print_Area" localSheetId="2">'5.3.1'!$A$1:$J$72</definedName>
    <definedName name="_xlnm.Print_Area" localSheetId="3">'5.3.2'!$A$1:$W$166</definedName>
    <definedName name="_xlnm.Print_Area" localSheetId="4">'5.3.3 '!$A$1:$H$65</definedName>
    <definedName name="_xlnm.Print_Area" localSheetId="5">'5.3.4'!$A$1:$G$99</definedName>
    <definedName name="_xlnm.Print_Area" localSheetId="6">'5.3.5.1'!$A$1:$Q$119</definedName>
    <definedName name="_xlnm.Print_Area" localSheetId="7">'5.3.5.2'!$A$1:$R$112</definedName>
    <definedName name="_xlnm.Print_Area" localSheetId="8">'5.3.5.3'!$A$1:$R$117</definedName>
    <definedName name="_xlnm.Print_Area" localSheetId="9">'5.3.5.4'!$A$1:$O$113</definedName>
    <definedName name="_xlnm.Print_Area" localSheetId="10">'5.3.5.5.1'!$A$1:$R$117,'5.3.5.5.1'!$B$122:$R$279</definedName>
    <definedName name="_xlnm.Print_Area" localSheetId="11">'5.3.5.5.2'!$A$1:$Q$231</definedName>
    <definedName name="_xlnm.Print_Area" localSheetId="12">'5.3.5.5.3'!$A$1:$R$253</definedName>
    <definedName name="_xlnm.Print_Area" localSheetId="13">'5.4.1'!$A$1:$K$79</definedName>
    <definedName name="_xlnm.Print_Area" localSheetId="14">'5.4.2'!$A$1:$W$93</definedName>
    <definedName name="_xlnm.Print_Area" localSheetId="15">'5.4.3'!$A$1:$H$49</definedName>
    <definedName name="_xlnm.Print_Area" localSheetId="16">'5.5.1. '!$A$1:$O$72</definedName>
    <definedName name="_xlnm.Print_Area" localSheetId="17">'5.5.2 '!$A$1:$Y$67</definedName>
    <definedName name="_xlnm.Print_Area" localSheetId="18">'5.5.2 Graf. '!$B$1:$R$91</definedName>
    <definedName name="_xlnm.Print_Area" localSheetId="19">'5.5.3.1 '!$A$1:$Q$92</definedName>
    <definedName name="_xlnm.Print_Area" localSheetId="20">'5.5.3.2 '!$A$1:$Q$246</definedName>
    <definedName name="_xlnm.Print_Area" localSheetId="21">'GRAFICOS '!$A$1:$I$64</definedName>
    <definedName name="AREQUIPA" localSheetId="2">#REF!</definedName>
    <definedName name="AREQUIPA" localSheetId="3">#REF!</definedName>
    <definedName name="AREQUIPA" localSheetId="4">#REF!</definedName>
    <definedName name="AREQUIPA" localSheetId="5">#REF!</definedName>
    <definedName name="AREQUIPA" localSheetId="6">#REF!</definedName>
    <definedName name="AREQUIPA" localSheetId="7">#REF!</definedName>
    <definedName name="AREQUIPA" localSheetId="8">#REF!</definedName>
    <definedName name="AREQUIPA" localSheetId="9">#REF!</definedName>
    <definedName name="AREQUIPA" localSheetId="10">#REF!</definedName>
    <definedName name="AREQUIPA" localSheetId="11">#REF!</definedName>
    <definedName name="AREQUIPA" localSheetId="12">#REF!</definedName>
    <definedName name="AREQUIPA" localSheetId="13">#REF!</definedName>
    <definedName name="AREQUIPA" localSheetId="14">#REF!</definedName>
    <definedName name="AREQUIPA" localSheetId="15">#REF!</definedName>
    <definedName name="AREQUIPA" localSheetId="16">#REF!</definedName>
    <definedName name="AREQUIPA">#REF!</definedName>
    <definedName name="AYACUCHO" localSheetId="1">[1]X_DEPA!#REF!</definedName>
    <definedName name="AYACUCHO" localSheetId="2">[2]X_DEPA!#REF!</definedName>
    <definedName name="AYACUCHO" localSheetId="3">[2]X_DEPA!#REF!</definedName>
    <definedName name="AYACUCHO" localSheetId="4">[1]X_DEPA!#REF!</definedName>
    <definedName name="AYACUCHO" localSheetId="5">[2]X_DEPA!#REF!</definedName>
    <definedName name="AYACUCHO" localSheetId="7">[1]X_DEPA!#REF!</definedName>
    <definedName name="AYACUCHO" localSheetId="10">[3]X_DEPA!#REF!</definedName>
    <definedName name="AYACUCHO" localSheetId="13">[1]X_DEPA!#REF!</definedName>
    <definedName name="AYACUCHO" localSheetId="14">[1]X_DEPA!#REF!</definedName>
    <definedName name="AYACUCHO" localSheetId="15">[1]X_DEPA!#REF!</definedName>
    <definedName name="AYACUCHO" localSheetId="16">[1]X_DEPA!#REF!</definedName>
    <definedName name="AYACUCHO">[1]X_DEPA!#REF!</definedName>
    <definedName name="CAJAMARCA" localSheetId="2">#REF!</definedName>
    <definedName name="CAJAMARCA" localSheetId="3">#REF!</definedName>
    <definedName name="CAJAMARCA" localSheetId="4">#REF!</definedName>
    <definedName name="CAJAMARCA" localSheetId="5">#REF!</definedName>
    <definedName name="CAJAMARCA" localSheetId="6">#REF!</definedName>
    <definedName name="CAJAMARCA" localSheetId="7">#REF!</definedName>
    <definedName name="CAJAMARCA" localSheetId="8">#REF!</definedName>
    <definedName name="CAJAMARCA" localSheetId="9">#REF!</definedName>
    <definedName name="CAJAMARCA" localSheetId="10">#REF!</definedName>
    <definedName name="CAJAMARCA" localSheetId="11">#REF!</definedName>
    <definedName name="CAJAMARCA" localSheetId="12">#REF!</definedName>
    <definedName name="CAJAMARCA" localSheetId="13">#REF!</definedName>
    <definedName name="CAJAMARCA" localSheetId="14">#REF!</definedName>
    <definedName name="CAJAMARCA" localSheetId="15">#REF!</definedName>
    <definedName name="CAJAMARCA" localSheetId="16">#REF!</definedName>
    <definedName name="CAJAMARCA">#REF!</definedName>
    <definedName name="CAMBIO" localSheetId="19">'5.5.3.1 '!#REF!</definedName>
    <definedName name="CAMBIO">#REF!</definedName>
    <definedName name="CUSCO" localSheetId="2">#REF!</definedName>
    <definedName name="CUSCO" localSheetId="3">#REF!</definedName>
    <definedName name="CUSCO" localSheetId="4">#REF!</definedName>
    <definedName name="CUSCO" localSheetId="5">#REF!</definedName>
    <definedName name="CUSCO" localSheetId="6">#REF!</definedName>
    <definedName name="CUSCO" localSheetId="7">#REF!</definedName>
    <definedName name="CUSCO" localSheetId="8">#REF!</definedName>
    <definedName name="CUSCO" localSheetId="9">#REF!</definedName>
    <definedName name="CUSCO" localSheetId="10">#REF!</definedName>
    <definedName name="CUSCO" localSheetId="11">#REF!</definedName>
    <definedName name="CUSCO" localSheetId="12">#REF!</definedName>
    <definedName name="CUSCO" localSheetId="13">#REF!</definedName>
    <definedName name="CUSCO" localSheetId="14">#REF!</definedName>
    <definedName name="CUSCO" localSheetId="15">#REF!</definedName>
    <definedName name="CUSCO" localSheetId="16">#REF!</definedName>
    <definedName name="CUSCO">#REF!</definedName>
    <definedName name="HUANCAVELICA" localSheetId="2">#REF!</definedName>
    <definedName name="HUANCAVELICA" localSheetId="3">#REF!</definedName>
    <definedName name="HUANCAVELICA" localSheetId="4">#REF!</definedName>
    <definedName name="HUANCAVELICA" localSheetId="5">#REF!</definedName>
    <definedName name="HUANCAVELICA" localSheetId="6">#REF!</definedName>
    <definedName name="HUANCAVELICA" localSheetId="7">#REF!</definedName>
    <definedName name="HUANCAVELICA" localSheetId="8">#REF!</definedName>
    <definedName name="HUANCAVELICA" localSheetId="9">#REF!</definedName>
    <definedName name="HUANCAVELICA" localSheetId="10">#REF!</definedName>
    <definedName name="HUANCAVELICA" localSheetId="11">#REF!</definedName>
    <definedName name="HUANCAVELICA" localSheetId="12">#REF!</definedName>
    <definedName name="HUANCAVELICA" localSheetId="13">#REF!</definedName>
    <definedName name="HUANCAVELICA" localSheetId="14">#REF!</definedName>
    <definedName name="HUANCAVELICA" localSheetId="15">#REF!</definedName>
    <definedName name="HUANCAVELICA" localSheetId="16">#REF!</definedName>
    <definedName name="HUANCAVELICA">#REF!</definedName>
    <definedName name="HUANUCO" localSheetId="2">#REF!</definedName>
    <definedName name="HUANUCO" localSheetId="3">#REF!</definedName>
    <definedName name="HUANUCO" localSheetId="4">#REF!</definedName>
    <definedName name="HUANUCO" localSheetId="5">#REF!</definedName>
    <definedName name="HUANUCO" localSheetId="6">#REF!</definedName>
    <definedName name="HUANUCO" localSheetId="7">#REF!</definedName>
    <definedName name="HUANUCO" localSheetId="8">#REF!</definedName>
    <definedName name="HUANUCO" localSheetId="9">#REF!</definedName>
    <definedName name="HUANUCO" localSheetId="10">#REF!</definedName>
    <definedName name="HUANUCO" localSheetId="11">#REF!</definedName>
    <definedName name="HUANUCO" localSheetId="12">#REF!</definedName>
    <definedName name="HUANUCO" localSheetId="13">#REF!</definedName>
    <definedName name="HUANUCO" localSheetId="14">#REF!</definedName>
    <definedName name="HUANUCO" localSheetId="15">#REF!</definedName>
    <definedName name="HUANUCO" localSheetId="16">#REF!</definedName>
    <definedName name="HUANUCO">#REF!</definedName>
    <definedName name="ICA" localSheetId="2">#REF!</definedName>
    <definedName name="ICA" localSheetId="3">#REF!</definedName>
    <definedName name="ICA" localSheetId="4">#REF!</definedName>
    <definedName name="ICA" localSheetId="5">#REF!</definedName>
    <definedName name="ICA" localSheetId="6">#REF!</definedName>
    <definedName name="ICA" localSheetId="7">#REF!</definedName>
    <definedName name="ICA" localSheetId="8">#REF!</definedName>
    <definedName name="ICA" localSheetId="9">#REF!</definedName>
    <definedName name="ICA" localSheetId="10">#REF!</definedName>
    <definedName name="ICA" localSheetId="11">#REF!</definedName>
    <definedName name="ICA" localSheetId="12">#REF!</definedName>
    <definedName name="ICA" localSheetId="13">#REF!</definedName>
    <definedName name="ICA" localSheetId="14">#REF!</definedName>
    <definedName name="ICA" localSheetId="15">#REF!</definedName>
    <definedName name="ICA" localSheetId="16">#REF!</definedName>
    <definedName name="ICA">#REF!</definedName>
    <definedName name="JUNIN" localSheetId="2">#REF!</definedName>
    <definedName name="JUNIN" localSheetId="3">#REF!</definedName>
    <definedName name="JUNIN" localSheetId="4">#REF!</definedName>
    <definedName name="JUNIN" localSheetId="5">#REF!</definedName>
    <definedName name="JUNIN" localSheetId="6">#REF!</definedName>
    <definedName name="JUNIN" localSheetId="7">#REF!</definedName>
    <definedName name="JUNIN" localSheetId="8">#REF!</definedName>
    <definedName name="JUNIN" localSheetId="9">#REF!</definedName>
    <definedName name="JUNIN" localSheetId="10">#REF!</definedName>
    <definedName name="JUNIN" localSheetId="11">#REF!</definedName>
    <definedName name="JUNIN" localSheetId="12">#REF!</definedName>
    <definedName name="JUNIN" localSheetId="13">#REF!</definedName>
    <definedName name="JUNIN" localSheetId="14">#REF!</definedName>
    <definedName name="JUNIN" localSheetId="15">#REF!</definedName>
    <definedName name="JUNIN" localSheetId="16">#REF!</definedName>
    <definedName name="JUNIN">#REF!</definedName>
    <definedName name="LA_LIBERTAD" localSheetId="2">#REF!</definedName>
    <definedName name="LA_LIBERTAD" localSheetId="3">#REF!</definedName>
    <definedName name="LA_LIBERTAD" localSheetId="4">#REF!</definedName>
    <definedName name="LA_LIBERTAD" localSheetId="5">#REF!</definedName>
    <definedName name="LA_LIBERTAD" localSheetId="6">#REF!</definedName>
    <definedName name="LA_LIBERTAD" localSheetId="7">#REF!</definedName>
    <definedName name="LA_LIBERTAD" localSheetId="8">#REF!</definedName>
    <definedName name="LA_LIBERTAD" localSheetId="9">#REF!</definedName>
    <definedName name="LA_LIBERTAD" localSheetId="10">#REF!</definedName>
    <definedName name="LA_LIBERTAD" localSheetId="11">#REF!</definedName>
    <definedName name="LA_LIBERTAD" localSheetId="12">#REF!</definedName>
    <definedName name="LA_LIBERTAD" localSheetId="13">#REF!</definedName>
    <definedName name="LA_LIBERTAD" localSheetId="14">#REF!</definedName>
    <definedName name="LA_LIBERTAD" localSheetId="15">#REF!</definedName>
    <definedName name="LA_LIBERTAD" localSheetId="16">#REF!</definedName>
    <definedName name="LA_LIBERTAD">#REF!</definedName>
    <definedName name="LAMBAYEQUE" localSheetId="2">#REF!</definedName>
    <definedName name="LAMBAYEQUE" localSheetId="3">#REF!</definedName>
    <definedName name="LAMBAYEQUE" localSheetId="4">#REF!</definedName>
    <definedName name="LAMBAYEQUE" localSheetId="5">#REF!</definedName>
    <definedName name="LAMBAYEQUE" localSheetId="6">#REF!</definedName>
    <definedName name="LAMBAYEQUE" localSheetId="7">#REF!</definedName>
    <definedName name="LAMBAYEQUE" localSheetId="8">#REF!</definedName>
    <definedName name="LAMBAYEQUE" localSheetId="9">#REF!</definedName>
    <definedName name="LAMBAYEQUE" localSheetId="10">#REF!</definedName>
    <definedName name="LAMBAYEQUE" localSheetId="11">#REF!</definedName>
    <definedName name="LAMBAYEQUE" localSheetId="12">#REF!</definedName>
    <definedName name="LAMBAYEQUE" localSheetId="13">#REF!</definedName>
    <definedName name="LAMBAYEQUE" localSheetId="14">#REF!</definedName>
    <definedName name="LAMBAYEQUE" localSheetId="15">#REF!</definedName>
    <definedName name="LAMBAYEQUE" localSheetId="16">#REF!</definedName>
    <definedName name="LAMBAYEQUE">#REF!</definedName>
    <definedName name="LIMA" localSheetId="2">#REF!</definedName>
    <definedName name="LIMA" localSheetId="3">#REF!</definedName>
    <definedName name="LIMA" localSheetId="4">#REF!</definedName>
    <definedName name="LIMA" localSheetId="5">#REF!</definedName>
    <definedName name="LIMA" localSheetId="6">#REF!</definedName>
    <definedName name="LIMA" localSheetId="7">#REF!</definedName>
    <definedName name="LIMA" localSheetId="8">#REF!</definedName>
    <definedName name="LIMA" localSheetId="9">#REF!</definedName>
    <definedName name="LIMA" localSheetId="10">#REF!</definedName>
    <definedName name="LIMA" localSheetId="11">#REF!</definedName>
    <definedName name="LIMA" localSheetId="12">#REF!</definedName>
    <definedName name="LIMA" localSheetId="13">#REF!</definedName>
    <definedName name="LIMA" localSheetId="14">#REF!</definedName>
    <definedName name="LIMA" localSheetId="15">#REF!</definedName>
    <definedName name="LIMA" localSheetId="16">#REF!</definedName>
    <definedName name="LIMA">#REF!</definedName>
    <definedName name="LIMA_I" localSheetId="1">[1]X_DEPA!#REF!</definedName>
    <definedName name="LIMA_I" localSheetId="2">[2]X_DEPA!#REF!</definedName>
    <definedName name="LIMA_I" localSheetId="3">[2]X_DEPA!#REF!</definedName>
    <definedName name="LIMA_I" localSheetId="4">[1]X_DEPA!#REF!</definedName>
    <definedName name="LIMA_I" localSheetId="5">[2]X_DEPA!#REF!</definedName>
    <definedName name="LIMA_I" localSheetId="7">[1]X_DEPA!#REF!</definedName>
    <definedName name="LIMA_I" localSheetId="10">[3]X_DEPA!#REF!</definedName>
    <definedName name="LIMA_I" localSheetId="13">[1]X_DEPA!#REF!</definedName>
    <definedName name="LIMA_I" localSheetId="14">[1]X_DEPA!#REF!</definedName>
    <definedName name="LIMA_I" localSheetId="15">[1]X_DEPA!#REF!</definedName>
    <definedName name="LIMA_I" localSheetId="16">[1]X_DEPA!#REF!</definedName>
    <definedName name="LIMA_I">[1]X_DEPA!#REF!</definedName>
    <definedName name="LIMA_II" localSheetId="1">[1]X_DEPA!#REF!</definedName>
    <definedName name="LIMA_II" localSheetId="2">[2]X_DEPA!#REF!</definedName>
    <definedName name="LIMA_II" localSheetId="3">[2]X_DEPA!#REF!</definedName>
    <definedName name="LIMA_II" localSheetId="4">[1]X_DEPA!#REF!</definedName>
    <definedName name="LIMA_II" localSheetId="5">[2]X_DEPA!#REF!</definedName>
    <definedName name="LIMA_II" localSheetId="7">[1]X_DEPA!#REF!</definedName>
    <definedName name="LIMA_II" localSheetId="10">[3]X_DEPA!#REF!</definedName>
    <definedName name="LIMA_II" localSheetId="13">[1]X_DEPA!#REF!</definedName>
    <definedName name="LIMA_II" localSheetId="14">[1]X_DEPA!#REF!</definedName>
    <definedName name="LIMA_II" localSheetId="15">[1]X_DEPA!#REF!</definedName>
    <definedName name="LIMA_II" localSheetId="16">[1]X_DEPA!#REF!</definedName>
    <definedName name="LIMA_II">[1]X_DEPA!#REF!</definedName>
    <definedName name="LORETO" localSheetId="2">#REF!</definedName>
    <definedName name="LORETO" localSheetId="3">#REF!</definedName>
    <definedName name="LORETO" localSheetId="4">#REF!</definedName>
    <definedName name="LORETO" localSheetId="5">#REF!</definedName>
    <definedName name="LORETO" localSheetId="6">#REF!</definedName>
    <definedName name="LORETO" localSheetId="7">#REF!</definedName>
    <definedName name="LORETO" localSheetId="8">#REF!</definedName>
    <definedName name="LORETO" localSheetId="9">#REF!</definedName>
    <definedName name="LORETO" localSheetId="10">#REF!</definedName>
    <definedName name="LORETO" localSheetId="11">#REF!</definedName>
    <definedName name="LORETO" localSheetId="12">#REF!</definedName>
    <definedName name="LORETO" localSheetId="13">#REF!</definedName>
    <definedName name="LORETO" localSheetId="14">#REF!</definedName>
    <definedName name="LORETO" localSheetId="15">#REF!</definedName>
    <definedName name="LORETO" localSheetId="16">#REF!</definedName>
    <definedName name="LORETO">#REF!</definedName>
    <definedName name="MADRE_DIOS" localSheetId="2">#REF!</definedName>
    <definedName name="MADRE_DIOS" localSheetId="3">#REF!</definedName>
    <definedName name="MADRE_DIOS" localSheetId="4">#REF!</definedName>
    <definedName name="MADRE_DIOS" localSheetId="5">#REF!</definedName>
    <definedName name="MADRE_DIOS" localSheetId="6">#REF!</definedName>
    <definedName name="MADRE_DIOS" localSheetId="7">#REF!</definedName>
    <definedName name="MADRE_DIOS" localSheetId="8">#REF!</definedName>
    <definedName name="MADRE_DIOS" localSheetId="9">#REF!</definedName>
    <definedName name="MADRE_DIOS" localSheetId="10">#REF!</definedName>
    <definedName name="MADRE_DIOS" localSheetId="11">#REF!</definedName>
    <definedName name="MADRE_DIOS" localSheetId="12">#REF!</definedName>
    <definedName name="MADRE_DIOS" localSheetId="13">#REF!</definedName>
    <definedName name="MADRE_DIOS" localSheetId="14">#REF!</definedName>
    <definedName name="MADRE_DIOS" localSheetId="15">#REF!</definedName>
    <definedName name="MADRE_DIOS" localSheetId="16">#REF!</definedName>
    <definedName name="MADRE_DIOS">#REF!</definedName>
    <definedName name="MOQUEGUA" localSheetId="2">#REF!</definedName>
    <definedName name="MOQUEGUA" localSheetId="3">#REF!</definedName>
    <definedName name="MOQUEGUA" localSheetId="4">#REF!</definedName>
    <definedName name="MOQUEGUA" localSheetId="5">#REF!</definedName>
    <definedName name="MOQUEGUA" localSheetId="6">#REF!</definedName>
    <definedName name="MOQUEGUA" localSheetId="7">#REF!</definedName>
    <definedName name="MOQUEGUA" localSheetId="8">#REF!</definedName>
    <definedName name="MOQUEGUA" localSheetId="9">#REF!</definedName>
    <definedName name="MOQUEGUA" localSheetId="10">#REF!</definedName>
    <definedName name="MOQUEGUA" localSheetId="11">#REF!</definedName>
    <definedName name="MOQUEGUA" localSheetId="12">#REF!</definedName>
    <definedName name="MOQUEGUA" localSheetId="13">#REF!</definedName>
    <definedName name="MOQUEGUA" localSheetId="14">#REF!</definedName>
    <definedName name="MOQUEGUA" localSheetId="15">#REF!</definedName>
    <definedName name="MOQUEGUA" localSheetId="16">#REF!</definedName>
    <definedName name="MOQUEGUA">#REF!</definedName>
    <definedName name="PASCO" localSheetId="2">#REF!</definedName>
    <definedName name="PASCO" localSheetId="3">#REF!</definedName>
    <definedName name="PASCO" localSheetId="4">#REF!</definedName>
    <definedName name="PASCO" localSheetId="5">#REF!</definedName>
    <definedName name="PASCO" localSheetId="6">#REF!</definedName>
    <definedName name="PASCO" localSheetId="7">#REF!</definedName>
    <definedName name="PASCO" localSheetId="8">#REF!</definedName>
    <definedName name="PASCO" localSheetId="9">#REF!</definedName>
    <definedName name="PASCO" localSheetId="10">#REF!</definedName>
    <definedName name="PASCO" localSheetId="11">#REF!</definedName>
    <definedName name="PASCO" localSheetId="12">#REF!</definedName>
    <definedName name="PASCO" localSheetId="13">#REF!</definedName>
    <definedName name="PASCO" localSheetId="14">#REF!</definedName>
    <definedName name="PASCO" localSheetId="15">#REF!</definedName>
    <definedName name="PASCO" localSheetId="16">#REF!</definedName>
    <definedName name="PASCO">#REF!</definedName>
    <definedName name="PIURA" localSheetId="2">#REF!</definedName>
    <definedName name="PIURA" localSheetId="3">#REF!</definedName>
    <definedName name="PIURA" localSheetId="4">#REF!</definedName>
    <definedName name="PIURA" localSheetId="5">#REF!</definedName>
    <definedName name="PIURA" localSheetId="6">#REF!</definedName>
    <definedName name="PIURA" localSheetId="7">#REF!</definedName>
    <definedName name="PIURA" localSheetId="8">#REF!</definedName>
    <definedName name="PIURA" localSheetId="9">#REF!</definedName>
    <definedName name="PIURA" localSheetId="10">#REF!</definedName>
    <definedName name="PIURA" localSheetId="11">#REF!</definedName>
    <definedName name="PIURA" localSheetId="12">#REF!</definedName>
    <definedName name="PIURA" localSheetId="13">#REF!</definedName>
    <definedName name="PIURA" localSheetId="14">#REF!</definedName>
    <definedName name="PIURA" localSheetId="15">#REF!</definedName>
    <definedName name="PIURA" localSheetId="16">#REF!</definedName>
    <definedName name="PIURA">#REF!</definedName>
    <definedName name="PIURA_I" localSheetId="1">[1]X_DEPA!#REF!</definedName>
    <definedName name="PIURA_I" localSheetId="2">[2]X_DEPA!#REF!</definedName>
    <definedName name="PIURA_I" localSheetId="3">[2]X_DEPA!#REF!</definedName>
    <definedName name="PIURA_I" localSheetId="4">[1]X_DEPA!#REF!</definedName>
    <definedName name="PIURA_I" localSheetId="5">[2]X_DEPA!#REF!</definedName>
    <definedName name="PIURA_I" localSheetId="7">[1]X_DEPA!#REF!</definedName>
    <definedName name="PIURA_I" localSheetId="10">[3]X_DEPA!#REF!</definedName>
    <definedName name="PIURA_I" localSheetId="13">[1]X_DEPA!#REF!</definedName>
    <definedName name="PIURA_I" localSheetId="14">[1]X_DEPA!#REF!</definedName>
    <definedName name="PIURA_I" localSheetId="15">[1]X_DEPA!#REF!</definedName>
    <definedName name="PIURA_I" localSheetId="16">[1]X_DEPA!#REF!</definedName>
    <definedName name="PIURA_I">[1]X_DEPA!#REF!</definedName>
    <definedName name="PRINT3" localSheetId="2">#REF!</definedName>
    <definedName name="PRINT3" localSheetId="3">#REF!</definedName>
    <definedName name="PRINT3" localSheetId="4">#REF!</definedName>
    <definedName name="PRINT3" localSheetId="5">#REF!</definedName>
    <definedName name="PRINT3" localSheetId="6">#REF!</definedName>
    <definedName name="PRINT3" localSheetId="7">#REF!</definedName>
    <definedName name="PRINT3" localSheetId="8">#REF!</definedName>
    <definedName name="PRINT3" localSheetId="9">#REF!</definedName>
    <definedName name="PRINT3" localSheetId="10">#REF!</definedName>
    <definedName name="PRINT3" localSheetId="11">#REF!</definedName>
    <definedName name="PRINT3" localSheetId="12">#REF!</definedName>
    <definedName name="PRINT3" localSheetId="13">#REF!</definedName>
    <definedName name="PRINT3" localSheetId="14">#REF!</definedName>
    <definedName name="PRINT3" localSheetId="15">#REF!</definedName>
    <definedName name="PRINT3" localSheetId="16">#REF!</definedName>
    <definedName name="PRINT3">#REF!</definedName>
    <definedName name="PUNO" localSheetId="2">#REF!</definedName>
    <definedName name="PUNO" localSheetId="3">#REF!</definedName>
    <definedName name="PUNO" localSheetId="4">#REF!</definedName>
    <definedName name="PUNO" localSheetId="5">#REF!</definedName>
    <definedName name="PUNO" localSheetId="6">#REF!</definedName>
    <definedName name="PUNO" localSheetId="7">#REF!</definedName>
    <definedName name="PUNO" localSheetId="8">#REF!</definedName>
    <definedName name="PUNO" localSheetId="9">#REF!</definedName>
    <definedName name="PUNO" localSheetId="10">#REF!</definedName>
    <definedName name="PUNO" localSheetId="11">#REF!</definedName>
    <definedName name="PUNO" localSheetId="12">#REF!</definedName>
    <definedName name="PUNO" localSheetId="13">#REF!</definedName>
    <definedName name="PUNO" localSheetId="14">#REF!</definedName>
    <definedName name="PUNO" localSheetId="15">#REF!</definedName>
    <definedName name="PUNO" localSheetId="16">#REF!</definedName>
    <definedName name="PUNO">#REF!</definedName>
    <definedName name="SAN_MARTIN" localSheetId="2">#REF!</definedName>
    <definedName name="SAN_MARTIN" localSheetId="3">#REF!</definedName>
    <definedName name="SAN_MARTIN" localSheetId="4">#REF!</definedName>
    <definedName name="SAN_MARTIN" localSheetId="5">#REF!</definedName>
    <definedName name="SAN_MARTIN" localSheetId="6">#REF!</definedName>
    <definedName name="SAN_MARTIN" localSheetId="7">#REF!</definedName>
    <definedName name="SAN_MARTIN" localSheetId="8">#REF!</definedName>
    <definedName name="SAN_MARTIN" localSheetId="9">#REF!</definedName>
    <definedName name="SAN_MARTIN" localSheetId="10">#REF!</definedName>
    <definedName name="SAN_MARTIN" localSheetId="11">#REF!</definedName>
    <definedName name="SAN_MARTIN" localSheetId="12">#REF!</definedName>
    <definedName name="SAN_MARTIN" localSheetId="13">#REF!</definedName>
    <definedName name="SAN_MARTIN" localSheetId="14">#REF!</definedName>
    <definedName name="SAN_MARTIN" localSheetId="15">#REF!</definedName>
    <definedName name="SAN_MARTIN" localSheetId="16">#REF!</definedName>
    <definedName name="SAN_MARTIN">#REF!</definedName>
    <definedName name="TACNA" localSheetId="2">#REF!</definedName>
    <definedName name="TACNA" localSheetId="3">#REF!</definedName>
    <definedName name="TACNA" localSheetId="4">#REF!</definedName>
    <definedName name="TACNA" localSheetId="5">#REF!</definedName>
    <definedName name="TACNA" localSheetId="6">#REF!</definedName>
    <definedName name="TACNA" localSheetId="7">#REF!</definedName>
    <definedName name="TACNA" localSheetId="8">#REF!</definedName>
    <definedName name="TACNA" localSheetId="9">#REF!</definedName>
    <definedName name="TACNA" localSheetId="10">#REF!</definedName>
    <definedName name="TACNA" localSheetId="11">#REF!</definedName>
    <definedName name="TACNA" localSheetId="12">#REF!</definedName>
    <definedName name="TACNA" localSheetId="13">#REF!</definedName>
    <definedName name="TACNA" localSheetId="14">#REF!</definedName>
    <definedName name="TACNA" localSheetId="15">#REF!</definedName>
    <definedName name="TACNA" localSheetId="16">#REF!</definedName>
    <definedName name="TACNA">#REF!</definedName>
    <definedName name="_xlnm.Print_Titles" localSheetId="12">'5.3.5.5.3'!$3:$3</definedName>
    <definedName name="_xlnm.Print_Titles" localSheetId="19">'5.5.3.1 '!$5:$5</definedName>
    <definedName name="_xlnm.Print_Titles" localSheetId="20">'5.5.3.2 '!$3:$3</definedName>
    <definedName name="TOTAL" localSheetId="2">#REF!</definedName>
    <definedName name="TOTAL" localSheetId="3">#REF!</definedName>
    <definedName name="TOTAL" localSheetId="4">#REF!</definedName>
    <definedName name="TOTAL" localSheetId="5">#REF!</definedName>
    <definedName name="TOTAL" localSheetId="6">#REF!</definedName>
    <definedName name="TOTAL" localSheetId="7">#REF!</definedName>
    <definedName name="TOTAL" localSheetId="8">#REF!</definedName>
    <definedName name="TOTAL" localSheetId="9">#REF!</definedName>
    <definedName name="TOTAL" localSheetId="10">#REF!</definedName>
    <definedName name="TOTAL" localSheetId="11">#REF!</definedName>
    <definedName name="TOTAL" localSheetId="12">#REF!</definedName>
    <definedName name="TOTAL" localSheetId="13">#REF!</definedName>
    <definedName name="TOTAL" localSheetId="14">#REF!</definedName>
    <definedName name="TOTAL" localSheetId="15">#REF!</definedName>
    <definedName name="TOTAL" localSheetId="16">#REF!</definedName>
    <definedName name="TOTAL">#REF!</definedName>
    <definedName name="TUMBES" localSheetId="2">#REF!</definedName>
    <definedName name="TUMBES" localSheetId="3">#REF!</definedName>
    <definedName name="TUMBES" localSheetId="4">#REF!</definedName>
    <definedName name="TUMBES" localSheetId="5">#REF!</definedName>
    <definedName name="TUMBES" localSheetId="6">#REF!</definedName>
    <definedName name="TUMBES" localSheetId="7">#REF!</definedName>
    <definedName name="TUMBES" localSheetId="8">#REF!</definedName>
    <definedName name="TUMBES" localSheetId="9">#REF!</definedName>
    <definedName name="TUMBES" localSheetId="10">#REF!</definedName>
    <definedName name="TUMBES" localSheetId="11">#REF!</definedName>
    <definedName name="TUMBES" localSheetId="12">#REF!</definedName>
    <definedName name="TUMBES" localSheetId="13">#REF!</definedName>
    <definedName name="TUMBES" localSheetId="14">#REF!</definedName>
    <definedName name="TUMBES" localSheetId="15">#REF!</definedName>
    <definedName name="TUMBES" localSheetId="16">#REF!</definedName>
    <definedName name="TUMBES">#REF!</definedName>
    <definedName name="UCAYALI" localSheetId="2">#REF!</definedName>
    <definedName name="UCAYALI" localSheetId="3">#REF!</definedName>
    <definedName name="UCAYALI" localSheetId="4">#REF!</definedName>
    <definedName name="UCAYALI" localSheetId="5">#REF!</definedName>
    <definedName name="UCAYALI" localSheetId="6">#REF!</definedName>
    <definedName name="UCAYALI" localSheetId="7">#REF!</definedName>
    <definedName name="UCAYALI" localSheetId="8">#REF!</definedName>
    <definedName name="UCAYALI" localSheetId="9">#REF!</definedName>
    <definedName name="UCAYALI" localSheetId="10">#REF!</definedName>
    <definedName name="UCAYALI" localSheetId="11">#REF!</definedName>
    <definedName name="UCAYALI" localSheetId="12">#REF!</definedName>
    <definedName name="UCAYALI" localSheetId="13">#REF!</definedName>
    <definedName name="UCAYALI" localSheetId="14">#REF!</definedName>
    <definedName name="UCAYALI" localSheetId="15">#REF!</definedName>
    <definedName name="UCAYALI" localSheetId="16">#REF!</definedName>
    <definedName name="UCAYALI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7" i="17" l="1"/>
  <c r="G8" i="17"/>
  <c r="K7" i="15"/>
  <c r="K8" i="15"/>
  <c r="U228" i="13"/>
  <c r="U182" i="13"/>
  <c r="U144" i="13"/>
  <c r="U143" i="13"/>
  <c r="U142" i="13"/>
  <c r="U141" i="13"/>
  <c r="V109" i="12"/>
  <c r="W109" i="12"/>
  <c r="X109" i="12"/>
  <c r="Y109" i="12"/>
  <c r="Z109" i="12"/>
  <c r="AA109" i="12"/>
  <c r="AB109" i="12"/>
  <c r="AC109" i="12"/>
  <c r="AD109" i="12"/>
  <c r="AE109" i="12"/>
  <c r="AF109" i="12"/>
  <c r="V110" i="12"/>
  <c r="W110" i="12"/>
  <c r="X110" i="12"/>
  <c r="Y110" i="12"/>
  <c r="Z110" i="12"/>
  <c r="AA110" i="12"/>
  <c r="AB110" i="12"/>
  <c r="AC110" i="12"/>
  <c r="AD110" i="12"/>
  <c r="AE110" i="12"/>
  <c r="AF110" i="12"/>
  <c r="V111" i="12"/>
  <c r="W111" i="12"/>
  <c r="X111" i="12"/>
  <c r="Y111" i="12"/>
  <c r="Z111" i="12"/>
  <c r="AA111" i="12"/>
  <c r="AB111" i="12"/>
  <c r="AC111" i="12"/>
  <c r="AD111" i="12"/>
  <c r="AE111" i="12"/>
  <c r="AF111" i="12"/>
  <c r="V112" i="12"/>
  <c r="W112" i="12"/>
  <c r="X112" i="12"/>
  <c r="Y112" i="12"/>
  <c r="Z112" i="12"/>
  <c r="AA112" i="12"/>
  <c r="AB112" i="12"/>
  <c r="AC112" i="12"/>
  <c r="AD112" i="12"/>
  <c r="AE112" i="12"/>
  <c r="AF112" i="12"/>
  <c r="U112" i="12"/>
  <c r="U111" i="12"/>
  <c r="U110" i="12"/>
  <c r="U109" i="12"/>
  <c r="V96" i="12"/>
  <c r="W96" i="12"/>
  <c r="X96" i="12"/>
  <c r="Y96" i="12"/>
  <c r="Z96" i="12"/>
  <c r="AA96" i="12"/>
  <c r="AB96" i="12"/>
  <c r="AC96" i="12"/>
  <c r="AD96" i="12"/>
  <c r="AE96" i="12"/>
  <c r="AF96" i="12"/>
  <c r="V97" i="12"/>
  <c r="W97" i="12"/>
  <c r="X97" i="12"/>
  <c r="Y97" i="12"/>
  <c r="Z97" i="12"/>
  <c r="AA97" i="12"/>
  <c r="AB97" i="12"/>
  <c r="AC97" i="12"/>
  <c r="AD97" i="12"/>
  <c r="AE97" i="12"/>
  <c r="AF97" i="12"/>
  <c r="V98" i="12"/>
  <c r="W98" i="12"/>
  <c r="X98" i="12"/>
  <c r="Y98" i="12"/>
  <c r="Z98" i="12"/>
  <c r="AA98" i="12"/>
  <c r="AB98" i="12"/>
  <c r="AC98" i="12"/>
  <c r="AD98" i="12"/>
  <c r="AE98" i="12"/>
  <c r="AF98" i="12"/>
  <c r="V99" i="12"/>
  <c r="W99" i="12"/>
  <c r="X99" i="12"/>
  <c r="Y99" i="12"/>
  <c r="Z99" i="12"/>
  <c r="AA99" i="12"/>
  <c r="AB99" i="12"/>
  <c r="AC99" i="12"/>
  <c r="AD99" i="12"/>
  <c r="AE99" i="12"/>
  <c r="AF99" i="12"/>
  <c r="U99" i="12"/>
  <c r="U98" i="12"/>
  <c r="U97" i="12"/>
  <c r="U96" i="12"/>
  <c r="V90" i="12"/>
  <c r="W90" i="12"/>
  <c r="X90" i="12"/>
  <c r="Y90" i="12"/>
  <c r="Z90" i="12"/>
  <c r="AA90" i="12"/>
  <c r="AB90" i="12"/>
  <c r="AC90" i="12"/>
  <c r="AD90" i="12"/>
  <c r="AE90" i="12"/>
  <c r="AF90" i="12"/>
  <c r="V91" i="12"/>
  <c r="W91" i="12"/>
  <c r="X91" i="12"/>
  <c r="Y91" i="12"/>
  <c r="Z91" i="12"/>
  <c r="AA91" i="12"/>
  <c r="AB91" i="12"/>
  <c r="AC91" i="12"/>
  <c r="AD91" i="12"/>
  <c r="AE91" i="12"/>
  <c r="AF91" i="12"/>
  <c r="U91" i="12"/>
  <c r="U90" i="12"/>
  <c r="V247" i="11"/>
  <c r="W247" i="11"/>
  <c r="X247" i="11"/>
  <c r="Y247" i="11"/>
  <c r="Z247" i="11"/>
  <c r="AA247" i="11"/>
  <c r="AB247" i="11"/>
  <c r="AC247" i="11"/>
  <c r="AD247" i="11"/>
  <c r="AE247" i="11"/>
  <c r="AF247" i="11"/>
  <c r="V248" i="11"/>
  <c r="W248" i="11"/>
  <c r="X248" i="11"/>
  <c r="Y248" i="11"/>
  <c r="Z248" i="11"/>
  <c r="AA248" i="11"/>
  <c r="AB248" i="11"/>
  <c r="AC248" i="11"/>
  <c r="AD248" i="11"/>
  <c r="AE248" i="11"/>
  <c r="AF248" i="11"/>
  <c r="V249" i="11"/>
  <c r="W249" i="11"/>
  <c r="X249" i="11"/>
  <c r="Y249" i="11"/>
  <c r="Z249" i="11"/>
  <c r="AA249" i="11"/>
  <c r="AB249" i="11"/>
  <c r="AC249" i="11"/>
  <c r="AD249" i="11"/>
  <c r="AE249" i="11"/>
  <c r="AF249" i="11"/>
  <c r="V250" i="11"/>
  <c r="W250" i="11"/>
  <c r="X250" i="11"/>
  <c r="Y250" i="11"/>
  <c r="Z250" i="11"/>
  <c r="AA250" i="11"/>
  <c r="AB250" i="11"/>
  <c r="AC250" i="11"/>
  <c r="AD250" i="11"/>
  <c r="AE250" i="11"/>
  <c r="AF250" i="11"/>
  <c r="U250" i="11"/>
  <c r="U249" i="11"/>
  <c r="U248" i="11"/>
  <c r="U247" i="11"/>
  <c r="V240" i="11"/>
  <c r="W240" i="11"/>
  <c r="X240" i="11"/>
  <c r="Y240" i="11"/>
  <c r="Z240" i="11"/>
  <c r="AA240" i="11"/>
  <c r="AB240" i="11"/>
  <c r="AC240" i="11"/>
  <c r="AD240" i="11"/>
  <c r="AE240" i="11"/>
  <c r="AF240" i="11"/>
  <c r="V241" i="11"/>
  <c r="W241" i="11"/>
  <c r="X241" i="11"/>
  <c r="Y241" i="11"/>
  <c r="Z241" i="11"/>
  <c r="AA241" i="11"/>
  <c r="AB241" i="11"/>
  <c r="AC241" i="11"/>
  <c r="AD241" i="11"/>
  <c r="AE241" i="11"/>
  <c r="AF241" i="11"/>
  <c r="U241" i="11"/>
  <c r="U240" i="11"/>
  <c r="U187" i="11"/>
  <c r="V187" i="11"/>
  <c r="W187" i="11"/>
  <c r="X187" i="11"/>
  <c r="Y187" i="11"/>
  <c r="Z187" i="11"/>
  <c r="AA187" i="11"/>
  <c r="AB187" i="11"/>
  <c r="AC187" i="11"/>
  <c r="AD187" i="11"/>
  <c r="AE187" i="11"/>
  <c r="U186" i="11"/>
  <c r="V186" i="11"/>
  <c r="W186" i="11"/>
  <c r="X186" i="11"/>
  <c r="Y186" i="11"/>
  <c r="Z186" i="11"/>
  <c r="AA186" i="11"/>
  <c r="AB186" i="11"/>
  <c r="AC186" i="11"/>
  <c r="AD186" i="11"/>
  <c r="AE186" i="11"/>
  <c r="U185" i="11"/>
  <c r="V185" i="11"/>
  <c r="W185" i="11"/>
  <c r="X185" i="11"/>
  <c r="Y185" i="11"/>
  <c r="Z185" i="11"/>
  <c r="AA185" i="11"/>
  <c r="AB185" i="11"/>
  <c r="AC185" i="11"/>
  <c r="AD185" i="11"/>
  <c r="AE185" i="11"/>
  <c r="U184" i="11"/>
  <c r="V184" i="11"/>
  <c r="W184" i="11"/>
  <c r="X184" i="11"/>
  <c r="Y184" i="11"/>
  <c r="Z184" i="11"/>
  <c r="AA184" i="11"/>
  <c r="AB184" i="11"/>
  <c r="AC184" i="11"/>
  <c r="AD184" i="11"/>
  <c r="AE184" i="11"/>
  <c r="U183" i="11"/>
  <c r="V183" i="11"/>
  <c r="W183" i="11"/>
  <c r="X183" i="11"/>
  <c r="Y183" i="11"/>
  <c r="Z183" i="11"/>
  <c r="AA183" i="11"/>
  <c r="AB183" i="11"/>
  <c r="AC183" i="11"/>
  <c r="AD183" i="11"/>
  <c r="AE183" i="11"/>
  <c r="U182" i="11"/>
  <c r="V182" i="11"/>
  <c r="W182" i="11"/>
  <c r="X182" i="11"/>
  <c r="Y182" i="11"/>
  <c r="Z182" i="11"/>
  <c r="AA182" i="11"/>
  <c r="AB182" i="11"/>
  <c r="AC182" i="11"/>
  <c r="AD182" i="11"/>
  <c r="AE182" i="11"/>
  <c r="T187" i="11"/>
  <c r="T186" i="11"/>
  <c r="T185" i="11"/>
  <c r="T184" i="11"/>
  <c r="T183" i="11"/>
  <c r="T182" i="11"/>
  <c r="V132" i="11"/>
  <c r="W132" i="11"/>
  <c r="X132" i="11"/>
  <c r="Y132" i="11"/>
  <c r="Z132" i="11"/>
  <c r="AA132" i="11"/>
  <c r="AB132" i="11"/>
  <c r="AC132" i="11"/>
  <c r="AD132" i="11"/>
  <c r="AE132" i="11"/>
  <c r="AF132" i="11"/>
  <c r="V131" i="11"/>
  <c r="W131" i="11"/>
  <c r="X131" i="11"/>
  <c r="Y131" i="11"/>
  <c r="Z131" i="11"/>
  <c r="AA131" i="11"/>
  <c r="AB131" i="11"/>
  <c r="AC131" i="11"/>
  <c r="AD131" i="11"/>
  <c r="AE131" i="11"/>
  <c r="AF131" i="11"/>
  <c r="V130" i="11"/>
  <c r="W130" i="11"/>
  <c r="X130" i="11"/>
  <c r="Y130" i="11"/>
  <c r="Z130" i="11"/>
  <c r="AA130" i="11"/>
  <c r="AB130" i="11"/>
  <c r="AC130" i="11"/>
  <c r="AD130" i="11"/>
  <c r="AE130" i="11"/>
  <c r="AF130" i="11"/>
  <c r="V129" i="11"/>
  <c r="W129" i="11"/>
  <c r="X129" i="11"/>
  <c r="Y129" i="11"/>
  <c r="Z129" i="11"/>
  <c r="AA129" i="11"/>
  <c r="AB129" i="11"/>
  <c r="AC129" i="11"/>
  <c r="AD129" i="11"/>
  <c r="AE129" i="11"/>
  <c r="AF129" i="11"/>
  <c r="V128" i="11"/>
  <c r="W128" i="11"/>
  <c r="X128" i="11"/>
  <c r="Y128" i="11"/>
  <c r="Z128" i="11"/>
  <c r="AA128" i="11"/>
  <c r="AB128" i="11"/>
  <c r="AC128" i="11"/>
  <c r="AD128" i="11"/>
  <c r="AE128" i="11"/>
  <c r="AF128" i="11"/>
  <c r="V127" i="11"/>
  <c r="W127" i="11"/>
  <c r="X127" i="11"/>
  <c r="Y127" i="11"/>
  <c r="Z127" i="11"/>
  <c r="AA127" i="11"/>
  <c r="AB127" i="11"/>
  <c r="AC127" i="11"/>
  <c r="AD127" i="11"/>
  <c r="AE127" i="11"/>
  <c r="AF127" i="11"/>
  <c r="U132" i="11"/>
  <c r="U131" i="11"/>
  <c r="U130" i="11"/>
  <c r="U129" i="11"/>
  <c r="U128" i="11"/>
  <c r="U127" i="11"/>
  <c r="E114" i="11"/>
  <c r="Q109" i="11"/>
  <c r="Q108" i="11"/>
  <c r="Q107" i="11"/>
  <c r="Q106" i="11"/>
  <c r="Q105" i="11"/>
  <c r="Q104" i="11"/>
  <c r="Q103" i="11"/>
  <c r="Q102" i="11"/>
  <c r="F123" i="10"/>
  <c r="F122" i="10"/>
  <c r="F121" i="10"/>
  <c r="F120" i="10"/>
  <c r="F119" i="10"/>
  <c r="L81" i="10"/>
  <c r="M33" i="10"/>
  <c r="N33" i="10" s="1"/>
  <c r="M34" i="10"/>
  <c r="N34" i="10" s="1"/>
  <c r="J36" i="10"/>
  <c r="E139" i="9"/>
  <c r="E138" i="9"/>
  <c r="E136" i="9"/>
  <c r="E135" i="9"/>
  <c r="E134" i="9"/>
  <c r="E128" i="9"/>
  <c r="E127" i="9"/>
  <c r="E126" i="9"/>
  <c r="E125" i="9"/>
  <c r="E124" i="9"/>
  <c r="E123" i="9"/>
  <c r="E78" i="9"/>
  <c r="F36" i="8" l="1"/>
  <c r="E36" i="8"/>
  <c r="F35" i="8"/>
  <c r="E35" i="8"/>
  <c r="U104" i="7"/>
  <c r="U103" i="7"/>
  <c r="U102" i="7"/>
  <c r="U101" i="7"/>
  <c r="U100" i="7"/>
  <c r="U99" i="7"/>
  <c r="V95" i="7"/>
  <c r="W95" i="7"/>
  <c r="X95" i="7"/>
  <c r="Y95" i="7"/>
  <c r="Z95" i="7"/>
  <c r="AA95" i="7"/>
  <c r="AB95" i="7"/>
  <c r="AC95" i="7"/>
  <c r="AD95" i="7"/>
  <c r="AE95" i="7"/>
  <c r="AF95" i="7"/>
  <c r="U95" i="7"/>
  <c r="V94" i="7"/>
  <c r="W94" i="7"/>
  <c r="X94" i="7"/>
  <c r="Y94" i="7"/>
  <c r="Z94" i="7"/>
  <c r="AA94" i="7"/>
  <c r="AB94" i="7"/>
  <c r="AC94" i="7"/>
  <c r="AD94" i="7"/>
  <c r="AE94" i="7"/>
  <c r="AF94" i="7"/>
  <c r="U94" i="7"/>
  <c r="V93" i="7"/>
  <c r="W93" i="7"/>
  <c r="X93" i="7"/>
  <c r="Y93" i="7"/>
  <c r="Z93" i="7"/>
  <c r="AA93" i="7"/>
  <c r="AB93" i="7"/>
  <c r="AC93" i="7"/>
  <c r="AD93" i="7"/>
  <c r="AE93" i="7"/>
  <c r="AF93" i="7"/>
  <c r="U93" i="7"/>
  <c r="AG92" i="7"/>
  <c r="V92" i="7"/>
  <c r="W92" i="7"/>
  <c r="X92" i="7"/>
  <c r="Y92" i="7"/>
  <c r="Z92" i="7"/>
  <c r="AA92" i="7"/>
  <c r="AB92" i="7"/>
  <c r="AC92" i="7"/>
  <c r="AD92" i="7"/>
  <c r="AE92" i="7"/>
  <c r="AF92" i="7"/>
  <c r="U92" i="7"/>
  <c r="P82" i="7"/>
  <c r="E82" i="7"/>
  <c r="D82" i="7"/>
  <c r="P70" i="7"/>
  <c r="D72" i="7"/>
  <c r="E37" i="7"/>
  <c r="D37" i="7"/>
  <c r="P34" i="7"/>
  <c r="P35" i="7"/>
  <c r="B34" i="7"/>
  <c r="B35" i="7" s="1"/>
  <c r="J82" i="26"/>
  <c r="J81" i="26"/>
  <c r="J80" i="26"/>
  <c r="J79" i="26"/>
  <c r="J78" i="26"/>
  <c r="J77" i="26"/>
  <c r="F72" i="26"/>
  <c r="E72" i="26"/>
  <c r="D72" i="26"/>
  <c r="E68" i="26"/>
  <c r="F68" i="26"/>
  <c r="F47" i="26"/>
  <c r="F46" i="26"/>
  <c r="F45" i="26"/>
  <c r="F44" i="26"/>
  <c r="D68" i="26"/>
  <c r="E35" i="26"/>
  <c r="F32" i="26"/>
  <c r="F33" i="26"/>
  <c r="B32" i="26"/>
  <c r="B33" i="26"/>
  <c r="K50" i="5"/>
  <c r="K49" i="5"/>
  <c r="G19" i="5"/>
  <c r="F19" i="5"/>
  <c r="E19" i="5"/>
  <c r="D19" i="5"/>
  <c r="C19" i="5"/>
  <c r="BB34" i="25"/>
  <c r="BA34" i="25"/>
  <c r="BB28" i="25"/>
  <c r="BA28" i="25"/>
  <c r="K23" i="25"/>
  <c r="I23" i="25"/>
  <c r="AB37" i="25"/>
  <c r="AC36" i="25"/>
  <c r="AC37" i="25"/>
  <c r="AB36" i="25" l="1"/>
  <c r="AA37" i="25"/>
  <c r="AA36" i="25"/>
  <c r="S23" i="25"/>
  <c r="F16" i="25"/>
  <c r="F17" i="25"/>
  <c r="F18" i="25"/>
  <c r="F19" i="25"/>
  <c r="F20" i="25"/>
  <c r="F15" i="25"/>
  <c r="D17" i="25"/>
  <c r="D18" i="25"/>
  <c r="D19" i="25"/>
  <c r="D20" i="25"/>
  <c r="D16" i="25"/>
  <c r="D15" i="25"/>
  <c r="BB16" i="25"/>
  <c r="BA15" i="25"/>
  <c r="BA16" i="25"/>
  <c r="S9" i="25"/>
  <c r="S10" i="25"/>
  <c r="S11" i="25"/>
  <c r="S12" i="25"/>
  <c r="Q9" i="25"/>
  <c r="Q10" i="25"/>
  <c r="Q11" i="25"/>
  <c r="Q12" i="25"/>
  <c r="O9" i="25"/>
  <c r="O10" i="25"/>
  <c r="O11" i="25"/>
  <c r="O12" i="25"/>
  <c r="M9" i="25"/>
  <c r="M10" i="25"/>
  <c r="M11" i="25"/>
  <c r="M12" i="25"/>
  <c r="K7" i="25"/>
  <c r="K8" i="25"/>
  <c r="J7" i="25"/>
  <c r="J8" i="25"/>
  <c r="H17" i="25"/>
  <c r="H18" i="25"/>
  <c r="H19" i="25"/>
  <c r="H20" i="25"/>
  <c r="H9" i="25"/>
  <c r="H10" i="25"/>
  <c r="H11" i="25"/>
  <c r="H12" i="25"/>
  <c r="F9" i="25"/>
  <c r="F10" i="25"/>
  <c r="F11" i="25"/>
  <c r="F12" i="25"/>
  <c r="D9" i="25"/>
  <c r="D10" i="25"/>
  <c r="D11" i="25"/>
  <c r="D12" i="25"/>
  <c r="D8" i="25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44" i="2"/>
  <c r="D45" i="2"/>
  <c r="F45" i="2"/>
  <c r="G45" i="2"/>
  <c r="D46" i="2"/>
  <c r="F46" i="2"/>
  <c r="G46" i="2"/>
  <c r="D47" i="2"/>
  <c r="F47" i="2"/>
  <c r="G47" i="2"/>
  <c r="D48" i="2"/>
  <c r="F48" i="2"/>
  <c r="G48" i="2"/>
  <c r="D49" i="2"/>
  <c r="F49" i="2"/>
  <c r="G49" i="2"/>
  <c r="D50" i="2"/>
  <c r="F50" i="2"/>
  <c r="G50" i="2"/>
  <c r="D51" i="2"/>
  <c r="F51" i="2"/>
  <c r="G51" i="2"/>
  <c r="D52" i="2"/>
  <c r="F52" i="2"/>
  <c r="G52" i="2"/>
  <c r="D53" i="2"/>
  <c r="F53" i="2"/>
  <c r="G53" i="2"/>
  <c r="D54" i="2"/>
  <c r="F54" i="2"/>
  <c r="G54" i="2"/>
  <c r="D55" i="2"/>
  <c r="F55" i="2"/>
  <c r="G55" i="2"/>
  <c r="D56" i="2"/>
  <c r="F56" i="2"/>
  <c r="G56" i="2"/>
  <c r="D57" i="2"/>
  <c r="F57" i="2"/>
  <c r="G57" i="2"/>
  <c r="D58" i="2"/>
  <c r="F58" i="2"/>
  <c r="G58" i="2"/>
  <c r="D59" i="2"/>
  <c r="F59" i="2"/>
  <c r="G59" i="2"/>
  <c r="D60" i="2"/>
  <c r="F60" i="2"/>
  <c r="G60" i="2"/>
  <c r="D61" i="2"/>
  <c r="F61" i="2"/>
  <c r="G61" i="2"/>
  <c r="D62" i="2"/>
  <c r="F62" i="2"/>
  <c r="G62" i="2"/>
  <c r="D63" i="2"/>
  <c r="F63" i="2"/>
  <c r="G63" i="2"/>
  <c r="D64" i="2"/>
  <c r="F64" i="2"/>
  <c r="G64" i="2"/>
  <c r="D65" i="2"/>
  <c r="F65" i="2"/>
  <c r="G65" i="2"/>
  <c r="D66" i="2"/>
  <c r="F66" i="2"/>
  <c r="G66" i="2"/>
  <c r="F44" i="2"/>
  <c r="D44" i="2"/>
  <c r="G44" i="2"/>
  <c r="I10" i="2"/>
  <c r="J10" i="2"/>
  <c r="K10" i="2"/>
  <c r="L10" i="2"/>
  <c r="I11" i="2"/>
  <c r="J11" i="2"/>
  <c r="K11" i="2"/>
  <c r="L11" i="2"/>
  <c r="I12" i="2"/>
  <c r="J12" i="2"/>
  <c r="K12" i="2"/>
  <c r="L12" i="2"/>
  <c r="I13" i="2"/>
  <c r="J13" i="2"/>
  <c r="K13" i="2"/>
  <c r="L13" i="2"/>
  <c r="I14" i="2"/>
  <c r="J14" i="2"/>
  <c r="K14" i="2"/>
  <c r="L14" i="2"/>
  <c r="I15" i="2"/>
  <c r="J15" i="2"/>
  <c r="K15" i="2"/>
  <c r="L15" i="2"/>
  <c r="I16" i="2"/>
  <c r="J16" i="2"/>
  <c r="K16" i="2"/>
  <c r="L16" i="2"/>
  <c r="I17" i="2"/>
  <c r="J17" i="2"/>
  <c r="K17" i="2"/>
  <c r="L17" i="2"/>
  <c r="I18" i="2"/>
  <c r="J18" i="2"/>
  <c r="K18" i="2"/>
  <c r="L18" i="2"/>
  <c r="I19" i="2"/>
  <c r="J19" i="2"/>
  <c r="K19" i="2"/>
  <c r="L19" i="2"/>
  <c r="I20" i="2"/>
  <c r="J20" i="2"/>
  <c r="K20" i="2"/>
  <c r="L20" i="2"/>
  <c r="I21" i="2"/>
  <c r="J21" i="2"/>
  <c r="K21" i="2"/>
  <c r="L21" i="2"/>
  <c r="I22" i="2"/>
  <c r="J22" i="2"/>
  <c r="K22" i="2"/>
  <c r="L22" i="2"/>
  <c r="I23" i="2"/>
  <c r="J23" i="2"/>
  <c r="K23" i="2"/>
  <c r="L23" i="2"/>
  <c r="I24" i="2"/>
  <c r="J24" i="2"/>
  <c r="K24" i="2"/>
  <c r="L24" i="2"/>
  <c r="I25" i="2"/>
  <c r="J25" i="2"/>
  <c r="K25" i="2"/>
  <c r="L25" i="2"/>
  <c r="I26" i="2"/>
  <c r="J26" i="2"/>
  <c r="K26" i="2"/>
  <c r="L26" i="2"/>
  <c r="I27" i="2"/>
  <c r="J27" i="2"/>
  <c r="K27" i="2"/>
  <c r="L27" i="2"/>
  <c r="I28" i="2"/>
  <c r="J28" i="2"/>
  <c r="K28" i="2"/>
  <c r="L28" i="2"/>
  <c r="I29" i="2"/>
  <c r="J29" i="2"/>
  <c r="K29" i="2"/>
  <c r="L29" i="2"/>
  <c r="I30" i="2"/>
  <c r="J30" i="2"/>
  <c r="K30" i="2"/>
  <c r="L30" i="2"/>
  <c r="I31" i="2"/>
  <c r="J31" i="2"/>
  <c r="K31" i="2"/>
  <c r="L31" i="2"/>
  <c r="I32" i="2"/>
  <c r="J32" i="2"/>
  <c r="K32" i="2"/>
  <c r="L32" i="2"/>
  <c r="I33" i="2"/>
  <c r="J33" i="2"/>
  <c r="K33" i="2"/>
  <c r="L33" i="2"/>
  <c r="I34" i="2"/>
  <c r="J34" i="2"/>
  <c r="K34" i="2"/>
  <c r="L34" i="2"/>
  <c r="L9" i="2"/>
  <c r="K9" i="2"/>
  <c r="I9" i="2"/>
  <c r="J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9" i="2"/>
  <c r="W49" i="22"/>
  <c r="V49" i="22"/>
  <c r="U49" i="22"/>
  <c r="T49" i="22"/>
  <c r="S49" i="22"/>
  <c r="R49" i="22"/>
  <c r="Q49" i="22"/>
  <c r="P49" i="22"/>
  <c r="O49" i="22"/>
  <c r="N49" i="22"/>
  <c r="M49" i="22"/>
  <c r="W48" i="22"/>
  <c r="V48" i="22"/>
  <c r="U48" i="22"/>
  <c r="T48" i="22"/>
  <c r="S48" i="22"/>
  <c r="R48" i="22"/>
  <c r="Q48" i="22"/>
  <c r="P48" i="22"/>
  <c r="O48" i="22"/>
  <c r="N48" i="22"/>
  <c r="M48" i="22"/>
  <c r="W47" i="22"/>
  <c r="V47" i="22"/>
  <c r="U47" i="22"/>
  <c r="T47" i="22"/>
  <c r="S47" i="22"/>
  <c r="R47" i="22"/>
  <c r="Q47" i="22"/>
  <c r="P47" i="22"/>
  <c r="O47" i="22"/>
  <c r="N47" i="22"/>
  <c r="M47" i="22"/>
  <c r="L47" i="22"/>
  <c r="V228" i="13"/>
  <c r="W228" i="13"/>
  <c r="X228" i="13"/>
  <c r="Y228" i="13"/>
  <c r="Z228" i="13"/>
  <c r="AA228" i="13"/>
  <c r="AB228" i="13"/>
  <c r="AC228" i="13"/>
  <c r="AD228" i="13"/>
  <c r="AE228" i="13"/>
  <c r="AF228" i="13"/>
  <c r="V229" i="13"/>
  <c r="W229" i="13"/>
  <c r="X229" i="13"/>
  <c r="Y229" i="13"/>
  <c r="Z229" i="13"/>
  <c r="AA229" i="13"/>
  <c r="AB229" i="13"/>
  <c r="AC229" i="13"/>
  <c r="AD229" i="13"/>
  <c r="AE229" i="13"/>
  <c r="AF229" i="13"/>
  <c r="V230" i="13"/>
  <c r="W230" i="13"/>
  <c r="X230" i="13"/>
  <c r="Y230" i="13"/>
  <c r="Z230" i="13"/>
  <c r="AA230" i="13"/>
  <c r="AB230" i="13"/>
  <c r="AC230" i="13"/>
  <c r="AD230" i="13"/>
  <c r="AE230" i="13"/>
  <c r="AF230" i="13"/>
  <c r="V231" i="13"/>
  <c r="W231" i="13"/>
  <c r="X231" i="13"/>
  <c r="Y231" i="13"/>
  <c r="Z231" i="13"/>
  <c r="AA231" i="13"/>
  <c r="AB231" i="13"/>
  <c r="AC231" i="13"/>
  <c r="AD231" i="13"/>
  <c r="AE231" i="13"/>
  <c r="AF231" i="13"/>
  <c r="V232" i="13"/>
  <c r="W232" i="13"/>
  <c r="X232" i="13"/>
  <c r="Y232" i="13"/>
  <c r="Z232" i="13"/>
  <c r="AA232" i="13"/>
  <c r="AB232" i="13"/>
  <c r="AC232" i="13"/>
  <c r="AD232" i="13"/>
  <c r="AE232" i="13"/>
  <c r="AF232" i="13"/>
  <c r="V233" i="13"/>
  <c r="W233" i="13"/>
  <c r="X233" i="13"/>
  <c r="Y233" i="13"/>
  <c r="Z233" i="13"/>
  <c r="AA233" i="13"/>
  <c r="AB233" i="13"/>
  <c r="AC233" i="13"/>
  <c r="AD233" i="13"/>
  <c r="AE233" i="13"/>
  <c r="AF233" i="13"/>
  <c r="U233" i="13"/>
  <c r="U232" i="13"/>
  <c r="U231" i="13"/>
  <c r="U230" i="13"/>
  <c r="U229" i="13"/>
  <c r="U186" i="13"/>
  <c r="U185" i="13"/>
  <c r="U184" i="13"/>
  <c r="U183" i="13"/>
  <c r="V141" i="13"/>
  <c r="W141" i="13"/>
  <c r="X141" i="13"/>
  <c r="Y141" i="13"/>
  <c r="Z141" i="13"/>
  <c r="AA141" i="13"/>
  <c r="AB141" i="13"/>
  <c r="AC141" i="13"/>
  <c r="AD141" i="13"/>
  <c r="AE141" i="13"/>
  <c r="AF141" i="13"/>
  <c r="V142" i="13"/>
  <c r="W142" i="13"/>
  <c r="X142" i="13"/>
  <c r="Y142" i="13"/>
  <c r="Z142" i="13"/>
  <c r="AA142" i="13"/>
  <c r="AB142" i="13"/>
  <c r="AC142" i="13"/>
  <c r="AD142" i="13"/>
  <c r="AE142" i="13"/>
  <c r="AF142" i="13"/>
  <c r="V143" i="13"/>
  <c r="W143" i="13"/>
  <c r="X143" i="13"/>
  <c r="Y143" i="13"/>
  <c r="Z143" i="13"/>
  <c r="AA143" i="13"/>
  <c r="AB143" i="13"/>
  <c r="AC143" i="13"/>
  <c r="AD143" i="13"/>
  <c r="AE143" i="13"/>
  <c r="AF143" i="13"/>
  <c r="V144" i="13"/>
  <c r="W144" i="13"/>
  <c r="X144" i="13"/>
  <c r="Y144" i="13"/>
  <c r="Z144" i="13"/>
  <c r="AA144" i="13"/>
  <c r="AB144" i="13"/>
  <c r="AC144" i="13"/>
  <c r="AD144" i="13"/>
  <c r="AE144" i="13"/>
  <c r="AF144" i="13"/>
  <c r="M34" i="2" l="1"/>
  <c r="I36" i="2"/>
  <c r="K36" i="2"/>
  <c r="N34" i="2"/>
  <c r="J36" i="2"/>
  <c r="AG109" i="12"/>
  <c r="AG99" i="12"/>
  <c r="AG132" i="11"/>
  <c r="E137" i="9"/>
  <c r="D32" i="23"/>
  <c r="T6" i="22"/>
  <c r="P6" i="22"/>
  <c r="L6" i="22"/>
  <c r="J52" i="15"/>
  <c r="L11" i="15"/>
  <c r="K11" i="15" s="1"/>
  <c r="L10" i="15"/>
  <c r="K10" i="15" s="1"/>
  <c r="L9" i="15"/>
  <c r="L8" i="15"/>
  <c r="L7" i="15"/>
  <c r="L12" i="15"/>
  <c r="K12" i="15" s="1"/>
  <c r="J60" i="15"/>
  <c r="J65" i="15"/>
  <c r="J64" i="15"/>
  <c r="J63" i="15"/>
  <c r="J62" i="15"/>
  <c r="J61" i="15"/>
  <c r="K9" i="15"/>
  <c r="J13" i="15"/>
  <c r="J57" i="15"/>
  <c r="J56" i="15"/>
  <c r="J55" i="15"/>
  <c r="J54" i="15"/>
  <c r="J53" i="15"/>
  <c r="M21" i="15"/>
  <c r="L20" i="15"/>
  <c r="K20" i="15" s="1"/>
  <c r="L19" i="15"/>
  <c r="E19" i="15" s="1"/>
  <c r="L18" i="15"/>
  <c r="K18" i="15" s="1"/>
  <c r="L17" i="15"/>
  <c r="I17" i="15" s="1"/>
  <c r="L16" i="15"/>
  <c r="K16" i="15" s="1"/>
  <c r="L15" i="15"/>
  <c r="K15" i="15" s="1"/>
  <c r="J21" i="15"/>
  <c r="H21" i="15"/>
  <c r="E76" i="12"/>
  <c r="F76" i="12"/>
  <c r="G76" i="12"/>
  <c r="H76" i="12"/>
  <c r="I76" i="12"/>
  <c r="J76" i="12"/>
  <c r="K76" i="12"/>
  <c r="L76" i="12"/>
  <c r="M76" i="12"/>
  <c r="N76" i="12"/>
  <c r="O76" i="12"/>
  <c r="P76" i="12"/>
  <c r="Q73" i="12"/>
  <c r="Q72" i="12"/>
  <c r="Q71" i="12"/>
  <c r="Q70" i="12"/>
  <c r="Q69" i="12"/>
  <c r="Q68" i="12"/>
  <c r="Q67" i="12"/>
  <c r="Q66" i="12"/>
  <c r="Q65" i="12"/>
  <c r="Q64" i="12"/>
  <c r="Q63" i="12"/>
  <c r="Q62" i="12"/>
  <c r="Q61" i="12"/>
  <c r="Q60" i="12"/>
  <c r="Q59" i="12"/>
  <c r="Q58" i="12"/>
  <c r="Q57" i="12"/>
  <c r="Q56" i="12"/>
  <c r="Q55" i="12"/>
  <c r="Q54" i="12"/>
  <c r="Q53" i="12"/>
  <c r="Q52" i="12"/>
  <c r="Q51" i="12"/>
  <c r="Q50" i="12"/>
  <c r="Q49" i="12"/>
  <c r="Q48" i="12"/>
  <c r="Q47" i="12"/>
  <c r="Q46" i="12"/>
  <c r="Q45" i="12"/>
  <c r="Q44" i="12"/>
  <c r="Q43" i="12"/>
  <c r="Q42" i="12"/>
  <c r="Q41" i="12"/>
  <c r="Q40" i="12"/>
  <c r="Q39" i="12"/>
  <c r="Q38" i="12"/>
  <c r="Q37" i="12"/>
  <c r="Q36" i="12"/>
  <c r="Q35" i="12"/>
  <c r="Q34" i="12"/>
  <c r="Q33" i="12"/>
  <c r="Q32" i="12"/>
  <c r="Q31" i="12"/>
  <c r="Q30" i="12"/>
  <c r="Q29" i="12"/>
  <c r="Q28" i="12"/>
  <c r="Q27" i="12"/>
  <c r="Q26" i="12"/>
  <c r="Q25" i="12"/>
  <c r="Q24" i="12"/>
  <c r="Q23" i="12"/>
  <c r="Q22" i="12"/>
  <c r="Q21" i="12"/>
  <c r="Q20" i="12"/>
  <c r="Q19" i="12"/>
  <c r="Q18" i="12"/>
  <c r="Q17" i="12"/>
  <c r="Q16" i="12"/>
  <c r="Q15" i="12"/>
  <c r="Q14" i="12"/>
  <c r="Q13" i="12"/>
  <c r="Q12" i="12"/>
  <c r="Q11" i="12"/>
  <c r="Q10" i="12"/>
  <c r="Q9" i="12"/>
  <c r="Q8" i="12"/>
  <c r="Q7" i="12"/>
  <c r="Q6" i="12"/>
  <c r="Q5" i="12"/>
  <c r="J86" i="25"/>
  <c r="J85" i="25"/>
  <c r="L71" i="10"/>
  <c r="K71" i="10"/>
  <c r="J71" i="10"/>
  <c r="I71" i="10"/>
  <c r="G71" i="10"/>
  <c r="F71" i="10"/>
  <c r="E71" i="10"/>
  <c r="D71" i="10"/>
  <c r="M69" i="10"/>
  <c r="M66" i="10"/>
  <c r="M65" i="10"/>
  <c r="M64" i="10"/>
  <c r="M58" i="10"/>
  <c r="M57" i="10"/>
  <c r="M56" i="10"/>
  <c r="M55" i="10"/>
  <c r="N55" i="10" s="1"/>
  <c r="M54" i="10"/>
  <c r="N54" i="10" s="1"/>
  <c r="M53" i="10"/>
  <c r="M52" i="10"/>
  <c r="N52" i="10" s="1"/>
  <c r="M50" i="10"/>
  <c r="M49" i="10"/>
  <c r="M47" i="10"/>
  <c r="H69" i="10"/>
  <c r="H68" i="10"/>
  <c r="H67" i="10"/>
  <c r="N67" i="10" s="1"/>
  <c r="H66" i="10"/>
  <c r="H65" i="10"/>
  <c r="H64" i="10"/>
  <c r="H63" i="10"/>
  <c r="H62" i="10"/>
  <c r="H61" i="10"/>
  <c r="H60" i="10"/>
  <c r="H59" i="10"/>
  <c r="N59" i="10" s="1"/>
  <c r="H58" i="10"/>
  <c r="N58" i="10" s="1"/>
  <c r="H57" i="10"/>
  <c r="N57" i="10" s="1"/>
  <c r="H56" i="10"/>
  <c r="N56" i="10" s="1"/>
  <c r="H55" i="10"/>
  <c r="H54" i="10"/>
  <c r="H53" i="10"/>
  <c r="H52" i="10"/>
  <c r="H51" i="10"/>
  <c r="H50" i="10"/>
  <c r="H49" i="10"/>
  <c r="N49" i="10" s="1"/>
  <c r="H48" i="10"/>
  <c r="H47" i="10"/>
  <c r="M8" i="10"/>
  <c r="N8" i="10" s="1"/>
  <c r="M9" i="10"/>
  <c r="N9" i="10" s="1"/>
  <c r="M10" i="10"/>
  <c r="M11" i="10"/>
  <c r="N11" i="10" s="1"/>
  <c r="M12" i="10"/>
  <c r="N12" i="10" s="1"/>
  <c r="M13" i="10"/>
  <c r="N13" i="10"/>
  <c r="M14" i="10"/>
  <c r="M15" i="10"/>
  <c r="N15" i="10" s="1"/>
  <c r="M16" i="10"/>
  <c r="N16" i="10" s="1"/>
  <c r="M17" i="10"/>
  <c r="N17" i="10" s="1"/>
  <c r="M18" i="10"/>
  <c r="N18" i="10" s="1"/>
  <c r="M19" i="10"/>
  <c r="N19" i="10" s="1"/>
  <c r="M20" i="10"/>
  <c r="N20" i="10" s="1"/>
  <c r="M21" i="10"/>
  <c r="N21" i="10" s="1"/>
  <c r="M22" i="10"/>
  <c r="M23" i="10"/>
  <c r="N23" i="10" s="1"/>
  <c r="M24" i="10"/>
  <c r="N24" i="10" s="1"/>
  <c r="M25" i="10"/>
  <c r="N25" i="10"/>
  <c r="M26" i="10"/>
  <c r="N26" i="10" s="1"/>
  <c r="M27" i="10"/>
  <c r="N27" i="10" s="1"/>
  <c r="M28" i="10"/>
  <c r="N28" i="10" s="1"/>
  <c r="M29" i="10"/>
  <c r="N29" i="10" s="1"/>
  <c r="M30" i="10"/>
  <c r="N30" i="10" s="1"/>
  <c r="M31" i="10"/>
  <c r="N31" i="10" s="1"/>
  <c r="M32" i="10"/>
  <c r="N32" i="10" s="1"/>
  <c r="N10" i="10"/>
  <c r="N14" i="10"/>
  <c r="N22" i="10"/>
  <c r="P79" i="9"/>
  <c r="O79" i="9"/>
  <c r="N79" i="9"/>
  <c r="M79" i="9"/>
  <c r="L79" i="9"/>
  <c r="K79" i="9"/>
  <c r="J79" i="9"/>
  <c r="I79" i="9"/>
  <c r="I80" i="9" s="1"/>
  <c r="H79" i="9"/>
  <c r="G79" i="9"/>
  <c r="G80" i="9" s="1"/>
  <c r="F79" i="9"/>
  <c r="P78" i="9"/>
  <c r="O78" i="9"/>
  <c r="N78" i="9"/>
  <c r="N80" i="9" s="1"/>
  <c r="M78" i="9"/>
  <c r="L78" i="9"/>
  <c r="K78" i="9"/>
  <c r="J78" i="9"/>
  <c r="I78" i="9"/>
  <c r="H78" i="9"/>
  <c r="G78" i="9"/>
  <c r="F78" i="9"/>
  <c r="F80" i="9" s="1"/>
  <c r="E79" i="9"/>
  <c r="P76" i="8"/>
  <c r="O76" i="8"/>
  <c r="N76" i="8"/>
  <c r="M76" i="8"/>
  <c r="L76" i="8"/>
  <c r="AE106" i="8" s="1"/>
  <c r="K76" i="8"/>
  <c r="AD106" i="8" s="1"/>
  <c r="J76" i="8"/>
  <c r="J77" i="8" s="1"/>
  <c r="I76" i="8"/>
  <c r="H76" i="8"/>
  <c r="G76" i="8"/>
  <c r="F76" i="8"/>
  <c r="P75" i="8"/>
  <c r="O75" i="8"/>
  <c r="AH100" i="8" s="1"/>
  <c r="N75" i="8"/>
  <c r="N77" i="8" s="1"/>
  <c r="M75" i="8"/>
  <c r="M77" i="8" s="1"/>
  <c r="L75" i="8"/>
  <c r="K75" i="8"/>
  <c r="J75" i="8"/>
  <c r="I75" i="8"/>
  <c r="H75" i="8"/>
  <c r="G75" i="8"/>
  <c r="G77" i="8" s="1"/>
  <c r="F75" i="8"/>
  <c r="F77" i="8" s="1"/>
  <c r="E75" i="8"/>
  <c r="X100" i="8" s="1"/>
  <c r="E76" i="8"/>
  <c r="E85" i="8" s="1"/>
  <c r="Q44" i="8"/>
  <c r="Q45" i="8"/>
  <c r="Q46" i="8"/>
  <c r="Q47" i="8"/>
  <c r="Q48" i="8"/>
  <c r="Q49" i="8"/>
  <c r="Q50" i="8"/>
  <c r="Q51" i="8"/>
  <c r="Q52" i="8"/>
  <c r="Q53" i="8"/>
  <c r="Q54" i="8"/>
  <c r="Q55" i="8"/>
  <c r="Q56" i="8"/>
  <c r="Q57" i="8"/>
  <c r="Q58" i="8"/>
  <c r="Q59" i="8"/>
  <c r="Q60" i="8"/>
  <c r="Q61" i="8"/>
  <c r="Q62" i="8"/>
  <c r="Q63" i="8"/>
  <c r="Q64" i="8"/>
  <c r="Q65" i="8"/>
  <c r="Q66" i="8"/>
  <c r="Q67" i="8"/>
  <c r="Q68" i="8"/>
  <c r="Q69" i="8"/>
  <c r="Q70" i="8"/>
  <c r="Q71" i="8"/>
  <c r="Q72" i="8"/>
  <c r="Q73" i="8"/>
  <c r="Q74" i="8"/>
  <c r="P36" i="8"/>
  <c r="P85" i="8" s="1"/>
  <c r="O36" i="8"/>
  <c r="AH107" i="8" s="1"/>
  <c r="N36" i="8"/>
  <c r="AG107" i="8" s="1"/>
  <c r="M36" i="8"/>
  <c r="M85" i="8" s="1"/>
  <c r="L36" i="8"/>
  <c r="AE107" i="8" s="1"/>
  <c r="K36" i="8"/>
  <c r="AD107" i="8" s="1"/>
  <c r="J36" i="8"/>
  <c r="I36" i="8"/>
  <c r="AB107" i="8" s="1"/>
  <c r="H36" i="8"/>
  <c r="AA107" i="8" s="1"/>
  <c r="G36" i="8"/>
  <c r="Z107" i="8" s="1"/>
  <c r="H71" i="25"/>
  <c r="F42" i="17" s="1"/>
  <c r="H70" i="25"/>
  <c r="H69" i="25"/>
  <c r="F40" i="17"/>
  <c r="H68" i="25"/>
  <c r="F39" i="17" s="1"/>
  <c r="H67" i="25"/>
  <c r="F38" i="17" s="1"/>
  <c r="F71" i="25"/>
  <c r="F98" i="25" s="1"/>
  <c r="F70" i="25"/>
  <c r="E41" i="17" s="1"/>
  <c r="F69" i="25"/>
  <c r="E40" i="17" s="1"/>
  <c r="F68" i="25"/>
  <c r="E39" i="17" s="1"/>
  <c r="F67" i="25"/>
  <c r="D71" i="25"/>
  <c r="D70" i="25"/>
  <c r="D41" i="17" s="1"/>
  <c r="D69" i="25"/>
  <c r="D40" i="17" s="1"/>
  <c r="D68" i="25"/>
  <c r="D67" i="25"/>
  <c r="D38" i="17" s="1"/>
  <c r="H66" i="25"/>
  <c r="F37" i="17" s="1"/>
  <c r="F66" i="25"/>
  <c r="E37" i="17" s="1"/>
  <c r="D66" i="25"/>
  <c r="H63" i="25"/>
  <c r="F34" i="17" s="1"/>
  <c r="H62" i="25"/>
  <c r="F33" i="17" s="1"/>
  <c r="H61" i="25"/>
  <c r="F32" i="17" s="1"/>
  <c r="H60" i="25"/>
  <c r="F31" i="17" s="1"/>
  <c r="H59" i="25"/>
  <c r="F30" i="17" s="1"/>
  <c r="H58" i="25"/>
  <c r="F29" i="17" s="1"/>
  <c r="F63" i="25"/>
  <c r="E34" i="17" s="1"/>
  <c r="F62" i="25"/>
  <c r="F61" i="25"/>
  <c r="E32" i="17" s="1"/>
  <c r="F60" i="25"/>
  <c r="E31" i="17" s="1"/>
  <c r="F59" i="25"/>
  <c r="E30" i="17" s="1"/>
  <c r="F58" i="25"/>
  <c r="L58" i="25" s="1"/>
  <c r="D63" i="25"/>
  <c r="D34" i="17" s="1"/>
  <c r="D62" i="25"/>
  <c r="D33" i="17" s="1"/>
  <c r="D61" i="25"/>
  <c r="D32" i="17" s="1"/>
  <c r="D60" i="25"/>
  <c r="D59" i="25"/>
  <c r="D30" i="17" s="1"/>
  <c r="D58" i="25"/>
  <c r="D29" i="17" s="1"/>
  <c r="S20" i="25"/>
  <c r="L20" i="17" s="1"/>
  <c r="S19" i="25"/>
  <c r="L19" i="17" s="1"/>
  <c r="S18" i="25"/>
  <c r="L18" i="17" s="1"/>
  <c r="S17" i="25"/>
  <c r="L17" i="17" s="1"/>
  <c r="S16" i="25"/>
  <c r="L16" i="17" s="1"/>
  <c r="Q20" i="25"/>
  <c r="Q19" i="25"/>
  <c r="K19" i="17" s="1"/>
  <c r="Q18" i="25"/>
  <c r="K18" i="17" s="1"/>
  <c r="Q17" i="25"/>
  <c r="K17" i="17" s="1"/>
  <c r="Q16" i="25"/>
  <c r="K16" i="17" s="1"/>
  <c r="O20" i="25"/>
  <c r="J20" i="17" s="1"/>
  <c r="O19" i="25"/>
  <c r="J19" i="17" s="1"/>
  <c r="O18" i="25"/>
  <c r="O96" i="25" s="1"/>
  <c r="O17" i="25"/>
  <c r="O95" i="25" s="1"/>
  <c r="O16" i="25"/>
  <c r="J16" i="17" s="1"/>
  <c r="M20" i="25"/>
  <c r="I20" i="17" s="1"/>
  <c r="M19" i="25"/>
  <c r="I19" i="17" s="1"/>
  <c r="M18" i="25"/>
  <c r="M96" i="25" s="1"/>
  <c r="M17" i="25"/>
  <c r="M95" i="25" s="1"/>
  <c r="M16" i="25"/>
  <c r="I16" i="17" s="1"/>
  <c r="M15" i="25"/>
  <c r="I15" i="17" s="1"/>
  <c r="O15" i="25"/>
  <c r="O93" i="25" s="1"/>
  <c r="Q15" i="25"/>
  <c r="K15" i="17" s="1"/>
  <c r="S15" i="25"/>
  <c r="L15" i="17" s="1"/>
  <c r="L12" i="17"/>
  <c r="S89" i="25"/>
  <c r="L10" i="17"/>
  <c r="L9" i="17"/>
  <c r="S8" i="25"/>
  <c r="L8" i="17" s="1"/>
  <c r="K11" i="17"/>
  <c r="K10" i="17"/>
  <c r="K9" i="17"/>
  <c r="Q8" i="25"/>
  <c r="Q86" i="25" s="1"/>
  <c r="J12" i="17"/>
  <c r="J11" i="17"/>
  <c r="J10" i="17"/>
  <c r="J9" i="17"/>
  <c r="O8" i="25"/>
  <c r="J8" i="17" s="1"/>
  <c r="I12" i="17"/>
  <c r="I11" i="17"/>
  <c r="I10" i="17"/>
  <c r="I9" i="17"/>
  <c r="M8" i="25"/>
  <c r="S7" i="25"/>
  <c r="L7" i="17" s="1"/>
  <c r="Q7" i="25"/>
  <c r="Q85" i="25" s="1"/>
  <c r="O7" i="25"/>
  <c r="J7" i="17" s="1"/>
  <c r="M7" i="25"/>
  <c r="I7" i="17" s="1"/>
  <c r="J20" i="25"/>
  <c r="J98" i="25" s="1"/>
  <c r="J19" i="25"/>
  <c r="G19" i="17" s="1"/>
  <c r="J18" i="25"/>
  <c r="G18" i="17" s="1"/>
  <c r="J17" i="25"/>
  <c r="G17" i="17" s="1"/>
  <c r="J16" i="25"/>
  <c r="J94" i="25" s="1"/>
  <c r="J15" i="25"/>
  <c r="J12" i="25"/>
  <c r="G12" i="17" s="1"/>
  <c r="J11" i="25"/>
  <c r="G11" i="17" s="1"/>
  <c r="J10" i="25"/>
  <c r="G10" i="17" s="1"/>
  <c r="J9" i="25"/>
  <c r="G9" i="17" s="1"/>
  <c r="F20" i="17"/>
  <c r="F19" i="17"/>
  <c r="F18" i="17"/>
  <c r="H16" i="25"/>
  <c r="F16" i="17" s="1"/>
  <c r="H15" i="25"/>
  <c r="F15" i="17" s="1"/>
  <c r="H7" i="25"/>
  <c r="F7" i="17" s="1"/>
  <c r="F12" i="17"/>
  <c r="F11" i="17"/>
  <c r="F10" i="17"/>
  <c r="F9" i="17"/>
  <c r="H8" i="25"/>
  <c r="F8" i="17"/>
  <c r="E20" i="17"/>
  <c r="E19" i="17"/>
  <c r="E17" i="17"/>
  <c r="E16" i="17"/>
  <c r="E15" i="17"/>
  <c r="E11" i="17"/>
  <c r="E10" i="17"/>
  <c r="F87" i="25"/>
  <c r="F8" i="25"/>
  <c r="E8" i="17" s="1"/>
  <c r="F7" i="25"/>
  <c r="E7" i="17" s="1"/>
  <c r="D20" i="17"/>
  <c r="D19" i="17"/>
  <c r="D17" i="17"/>
  <c r="D16" i="17"/>
  <c r="D15" i="17"/>
  <c r="D12" i="17"/>
  <c r="D11" i="17"/>
  <c r="D9" i="17"/>
  <c r="D7" i="25"/>
  <c r="D7" i="17" s="1"/>
  <c r="D60" i="23"/>
  <c r="E60" i="23" s="1"/>
  <c r="D58" i="23"/>
  <c r="N55" i="23" s="1"/>
  <c r="D56" i="23"/>
  <c r="E56" i="23" s="1"/>
  <c r="D54" i="23"/>
  <c r="N53" i="23" s="1"/>
  <c r="C60" i="23"/>
  <c r="C58" i="23"/>
  <c r="C56" i="23"/>
  <c r="C54" i="23"/>
  <c r="M53" i="23" s="1"/>
  <c r="C10" i="23"/>
  <c r="M9" i="23" s="1"/>
  <c r="D10" i="23"/>
  <c r="N9" i="23" s="1"/>
  <c r="D12" i="23"/>
  <c r="N10" i="23" s="1"/>
  <c r="C12" i="23"/>
  <c r="M10" i="23" s="1"/>
  <c r="C32" i="23"/>
  <c r="D34" i="23"/>
  <c r="E34" i="23" s="1"/>
  <c r="N31" i="23"/>
  <c r="B10" i="2"/>
  <c r="B11" i="2" s="1"/>
  <c r="B12" i="2" s="1"/>
  <c r="B13" i="2" s="1"/>
  <c r="B14" i="2" s="1"/>
  <c r="B15" i="2" s="1"/>
  <c r="B16" i="2" s="1"/>
  <c r="B17" i="2" s="1"/>
  <c r="B18" i="2" s="1"/>
  <c r="B19" i="2" s="1"/>
  <c r="B20" i="2" s="1"/>
  <c r="B21" i="2" s="1"/>
  <c r="B22" i="2" s="1"/>
  <c r="B23" i="2" s="1"/>
  <c r="B24" i="2" s="1"/>
  <c r="B25" i="2" s="1"/>
  <c r="B26" i="2" s="1"/>
  <c r="B27" i="2" s="1"/>
  <c r="B28" i="2" s="1"/>
  <c r="B29" i="2" s="1"/>
  <c r="B30" i="2" s="1"/>
  <c r="B31" i="2" s="1"/>
  <c r="B32" i="2" s="1"/>
  <c r="B33" i="2" s="1"/>
  <c r="B34" i="2" s="1"/>
  <c r="M28" i="2"/>
  <c r="N28" i="2" s="1"/>
  <c r="M26" i="2"/>
  <c r="N26" i="2" s="1"/>
  <c r="M22" i="2"/>
  <c r="N22" i="2" s="1"/>
  <c r="M19" i="2"/>
  <c r="N19" i="2" s="1"/>
  <c r="M16" i="2"/>
  <c r="N16" i="2" s="1"/>
  <c r="M12" i="2"/>
  <c r="N12" i="2" s="1"/>
  <c r="L68" i="2"/>
  <c r="L76" i="2" s="1"/>
  <c r="H51" i="2"/>
  <c r="H47" i="2"/>
  <c r="G68" i="2"/>
  <c r="G76" i="2" s="1"/>
  <c r="H44" i="2"/>
  <c r="AG141" i="13"/>
  <c r="AG142" i="13"/>
  <c r="L49" i="22"/>
  <c r="L48" i="22"/>
  <c r="L28" i="22"/>
  <c r="M28" i="22"/>
  <c r="N28" i="22"/>
  <c r="O28" i="22"/>
  <c r="P28" i="22"/>
  <c r="Q28" i="22"/>
  <c r="R28" i="22"/>
  <c r="S28" i="22"/>
  <c r="T28" i="22"/>
  <c r="U28" i="22"/>
  <c r="V28" i="22"/>
  <c r="K28" i="22"/>
  <c r="M6" i="22"/>
  <c r="N6" i="22"/>
  <c r="O6" i="22"/>
  <c r="Q6" i="22"/>
  <c r="R6" i="22"/>
  <c r="S6" i="22"/>
  <c r="U6" i="22"/>
  <c r="V6" i="22"/>
  <c r="K6" i="22"/>
  <c r="F137" i="9"/>
  <c r="G137" i="9"/>
  <c r="H137" i="9"/>
  <c r="I137" i="9"/>
  <c r="Q137" i="9" s="1"/>
  <c r="J137" i="9"/>
  <c r="K137" i="9"/>
  <c r="L137" i="9"/>
  <c r="M137" i="9"/>
  <c r="N137" i="9"/>
  <c r="O137" i="9"/>
  <c r="P137" i="9"/>
  <c r="F136" i="9"/>
  <c r="G136" i="9"/>
  <c r="H136" i="9"/>
  <c r="I136" i="9"/>
  <c r="J136" i="9"/>
  <c r="K136" i="9"/>
  <c r="L136" i="9"/>
  <c r="M136" i="9"/>
  <c r="N136" i="9"/>
  <c r="O136" i="9"/>
  <c r="P136" i="9"/>
  <c r="F135" i="9"/>
  <c r="G135" i="9"/>
  <c r="H135" i="9"/>
  <c r="I135" i="9"/>
  <c r="J135" i="9"/>
  <c r="Q135" i="9" s="1"/>
  <c r="K135" i="9"/>
  <c r="L135" i="9"/>
  <c r="M135" i="9"/>
  <c r="N135" i="9"/>
  <c r="O135" i="9"/>
  <c r="P135" i="9"/>
  <c r="F134" i="9"/>
  <c r="G134" i="9"/>
  <c r="H134" i="9"/>
  <c r="I134" i="9"/>
  <c r="J134" i="9"/>
  <c r="K134" i="9"/>
  <c r="L134" i="9"/>
  <c r="M134" i="9"/>
  <c r="N134" i="9"/>
  <c r="O134" i="9"/>
  <c r="P134" i="9"/>
  <c r="F15" i="26"/>
  <c r="N35" i="14"/>
  <c r="V182" i="13"/>
  <c r="W182" i="13"/>
  <c r="X182" i="13"/>
  <c r="Y182" i="13"/>
  <c r="Z182" i="13"/>
  <c r="AA182" i="13"/>
  <c r="AB182" i="13"/>
  <c r="AC182" i="13"/>
  <c r="AD182" i="13"/>
  <c r="AE182" i="13"/>
  <c r="AF182" i="13"/>
  <c r="V183" i="13"/>
  <c r="W183" i="13"/>
  <c r="X183" i="13"/>
  <c r="Y183" i="13"/>
  <c r="Z183" i="13"/>
  <c r="AA183" i="13"/>
  <c r="AB183" i="13"/>
  <c r="AC183" i="13"/>
  <c r="AD183" i="13"/>
  <c r="AE183" i="13"/>
  <c r="AF183" i="13"/>
  <c r="V184" i="13"/>
  <c r="W184" i="13"/>
  <c r="X184" i="13"/>
  <c r="Y184" i="13"/>
  <c r="Z184" i="13"/>
  <c r="AA184" i="13"/>
  <c r="AB184" i="13"/>
  <c r="AC184" i="13"/>
  <c r="AD184" i="13"/>
  <c r="AE184" i="13"/>
  <c r="AF184" i="13"/>
  <c r="V185" i="13"/>
  <c r="W185" i="13"/>
  <c r="X185" i="13"/>
  <c r="Y185" i="13"/>
  <c r="Z185" i="13"/>
  <c r="AG185" i="13" s="1"/>
  <c r="AA185" i="13"/>
  <c r="AB185" i="13"/>
  <c r="AC185" i="13"/>
  <c r="AD185" i="13"/>
  <c r="AE185" i="13"/>
  <c r="AF185" i="13"/>
  <c r="F121" i="13"/>
  <c r="G121" i="13"/>
  <c r="H121" i="13"/>
  <c r="I121" i="13"/>
  <c r="J121" i="13"/>
  <c r="K121" i="13"/>
  <c r="L121" i="13"/>
  <c r="M121" i="13"/>
  <c r="N121" i="13"/>
  <c r="O121" i="13"/>
  <c r="P121" i="13"/>
  <c r="E121" i="13"/>
  <c r="F120" i="13"/>
  <c r="G120" i="13"/>
  <c r="H120" i="13"/>
  <c r="I120" i="13"/>
  <c r="J120" i="13"/>
  <c r="K120" i="13"/>
  <c r="Q120" i="13" s="1"/>
  <c r="L120" i="13"/>
  <c r="M120" i="13"/>
  <c r="N120" i="13"/>
  <c r="O120" i="13"/>
  <c r="P120" i="13"/>
  <c r="E120" i="13"/>
  <c r="Q61" i="13"/>
  <c r="Q62" i="13"/>
  <c r="V186" i="13"/>
  <c r="W186" i="13"/>
  <c r="H122" i="13"/>
  <c r="Y186" i="13"/>
  <c r="Z186" i="13"/>
  <c r="AA186" i="13"/>
  <c r="L122" i="13"/>
  <c r="L124" i="13" s="1"/>
  <c r="AC186" i="13"/>
  <c r="AD186" i="13"/>
  <c r="AE186" i="13"/>
  <c r="P122" i="13"/>
  <c r="P124" i="13" s="1"/>
  <c r="F123" i="13"/>
  <c r="G123" i="13"/>
  <c r="H123" i="13"/>
  <c r="I123" i="13"/>
  <c r="J123" i="13"/>
  <c r="K123" i="13"/>
  <c r="L123" i="13"/>
  <c r="M123" i="13"/>
  <c r="N123" i="13"/>
  <c r="O123" i="13"/>
  <c r="P123" i="13"/>
  <c r="E123" i="13"/>
  <c r="F77" i="12"/>
  <c r="G77" i="12"/>
  <c r="H77" i="12"/>
  <c r="I77" i="12"/>
  <c r="J77" i="12"/>
  <c r="K77" i="12"/>
  <c r="L77" i="12"/>
  <c r="M77" i="12"/>
  <c r="M78" i="12" s="1"/>
  <c r="N77" i="12"/>
  <c r="O77" i="12"/>
  <c r="P77" i="12"/>
  <c r="F75" i="12"/>
  <c r="G75" i="12"/>
  <c r="H75" i="12"/>
  <c r="I75" i="12"/>
  <c r="J75" i="12"/>
  <c r="K75" i="12"/>
  <c r="L75" i="12"/>
  <c r="M75" i="12"/>
  <c r="N75" i="12"/>
  <c r="O75" i="12"/>
  <c r="P75" i="12"/>
  <c r="F74" i="12"/>
  <c r="G74" i="12"/>
  <c r="G78" i="12" s="1"/>
  <c r="H74" i="12"/>
  <c r="I74" i="12"/>
  <c r="J74" i="12"/>
  <c r="K74" i="12"/>
  <c r="L74" i="12"/>
  <c r="M74" i="12"/>
  <c r="N74" i="12"/>
  <c r="O74" i="12"/>
  <c r="O78" i="12" s="1"/>
  <c r="P74" i="12"/>
  <c r="Q53" i="11"/>
  <c r="F116" i="11"/>
  <c r="E116" i="11"/>
  <c r="Q29" i="11"/>
  <c r="Q13" i="11"/>
  <c r="N53" i="10"/>
  <c r="F138" i="9"/>
  <c r="G138" i="9"/>
  <c r="H138" i="9"/>
  <c r="I138" i="9"/>
  <c r="J138" i="9"/>
  <c r="K138" i="9"/>
  <c r="L138" i="9"/>
  <c r="M138" i="9"/>
  <c r="N138" i="9"/>
  <c r="O138" i="9"/>
  <c r="P138" i="9"/>
  <c r="F139" i="9"/>
  <c r="G139" i="9"/>
  <c r="H139" i="9"/>
  <c r="I139" i="9"/>
  <c r="J139" i="9"/>
  <c r="K139" i="9"/>
  <c r="Q139" i="9" s="1"/>
  <c r="L139" i="9"/>
  <c r="M139" i="9"/>
  <c r="N139" i="9"/>
  <c r="O139" i="9"/>
  <c r="P139" i="9"/>
  <c r="F123" i="9"/>
  <c r="G123" i="9"/>
  <c r="H123" i="9"/>
  <c r="I123" i="9"/>
  <c r="J123" i="9"/>
  <c r="K123" i="9"/>
  <c r="L123" i="9"/>
  <c r="M123" i="9"/>
  <c r="N123" i="9"/>
  <c r="O123" i="9"/>
  <c r="P123" i="9"/>
  <c r="F124" i="9"/>
  <c r="G124" i="9"/>
  <c r="H124" i="9"/>
  <c r="I124" i="9"/>
  <c r="J124" i="9"/>
  <c r="K124" i="9"/>
  <c r="L124" i="9"/>
  <c r="M124" i="9"/>
  <c r="N124" i="9"/>
  <c r="O124" i="9"/>
  <c r="P124" i="9"/>
  <c r="F125" i="9"/>
  <c r="G125" i="9"/>
  <c r="H125" i="9"/>
  <c r="I125" i="9"/>
  <c r="J125" i="9"/>
  <c r="K125" i="9"/>
  <c r="L125" i="9"/>
  <c r="M125" i="9"/>
  <c r="N125" i="9"/>
  <c r="O125" i="9"/>
  <c r="P125" i="9"/>
  <c r="F126" i="9"/>
  <c r="G126" i="9"/>
  <c r="H126" i="9"/>
  <c r="I126" i="9"/>
  <c r="J126" i="9"/>
  <c r="K126" i="9"/>
  <c r="L126" i="9"/>
  <c r="M126" i="9"/>
  <c r="N126" i="9"/>
  <c r="O126" i="9"/>
  <c r="P126" i="9"/>
  <c r="F127" i="9"/>
  <c r="G127" i="9"/>
  <c r="H127" i="9"/>
  <c r="I127" i="9"/>
  <c r="J127" i="9"/>
  <c r="K127" i="9"/>
  <c r="L127" i="9"/>
  <c r="M127" i="9"/>
  <c r="N127" i="9"/>
  <c r="O127" i="9"/>
  <c r="P127" i="9"/>
  <c r="F128" i="9"/>
  <c r="G128" i="9"/>
  <c r="H128" i="9"/>
  <c r="I128" i="9"/>
  <c r="J128" i="9"/>
  <c r="K128" i="9"/>
  <c r="L128" i="9"/>
  <c r="M128" i="9"/>
  <c r="N128" i="9"/>
  <c r="O128" i="9"/>
  <c r="P128" i="9"/>
  <c r="Q73" i="9"/>
  <c r="Q72" i="9"/>
  <c r="Q70" i="9"/>
  <c r="Q69" i="9"/>
  <c r="Q67" i="9"/>
  <c r="Q66" i="9"/>
  <c r="Q64" i="9"/>
  <c r="Q63" i="9"/>
  <c r="Q61" i="9"/>
  <c r="Q60" i="9"/>
  <c r="Q58" i="9"/>
  <c r="Q57" i="9"/>
  <c r="Q55" i="9"/>
  <c r="Q54" i="9"/>
  <c r="Q52" i="9"/>
  <c r="Q51" i="9"/>
  <c r="Q49" i="9"/>
  <c r="Q48" i="9"/>
  <c r="Q46" i="9"/>
  <c r="Q45" i="9"/>
  <c r="Q43" i="9"/>
  <c r="Q42" i="9"/>
  <c r="Q40" i="9"/>
  <c r="Q39" i="9"/>
  <c r="Q37" i="9"/>
  <c r="Q36" i="9"/>
  <c r="Q34" i="9"/>
  <c r="Q33" i="9"/>
  <c r="Q31" i="9"/>
  <c r="Q30" i="9"/>
  <c r="Q28" i="9"/>
  <c r="Q27" i="9"/>
  <c r="Q25" i="9"/>
  <c r="Q24" i="9"/>
  <c r="Q22" i="9"/>
  <c r="Q21" i="9"/>
  <c r="Q19" i="9"/>
  <c r="Q18" i="9"/>
  <c r="Q16" i="9"/>
  <c r="Q15" i="9"/>
  <c r="Q13" i="9"/>
  <c r="Q12" i="9"/>
  <c r="Q10" i="9"/>
  <c r="Q9" i="9"/>
  <c r="Q74" i="9"/>
  <c r="Q71" i="9"/>
  <c r="Q68" i="9"/>
  <c r="Q65" i="9"/>
  <c r="Q62" i="9"/>
  <c r="Q59" i="9"/>
  <c r="Q56" i="9"/>
  <c r="Q53" i="9"/>
  <c r="Q50" i="9"/>
  <c r="Q47" i="9"/>
  <c r="Q44" i="9"/>
  <c r="Q41" i="9"/>
  <c r="Q38" i="9"/>
  <c r="Q35" i="9"/>
  <c r="Q32" i="9"/>
  <c r="Q29" i="9"/>
  <c r="Q26" i="9"/>
  <c r="Q23" i="9"/>
  <c r="Q20" i="9"/>
  <c r="Q17" i="9"/>
  <c r="Q14" i="9"/>
  <c r="Q11" i="9"/>
  <c r="K35" i="8"/>
  <c r="AD101" i="8" s="1"/>
  <c r="H35" i="8"/>
  <c r="AA101" i="8" s="1"/>
  <c r="Y101" i="8"/>
  <c r="X106" i="8"/>
  <c r="Q8" i="8"/>
  <c r="Q9" i="8"/>
  <c r="Q10" i="8"/>
  <c r="Q11" i="8"/>
  <c r="Q12" i="8"/>
  <c r="Q13" i="8"/>
  <c r="Q14" i="8"/>
  <c r="Q15" i="8"/>
  <c r="Q16" i="8"/>
  <c r="Q17" i="8"/>
  <c r="Q18" i="8"/>
  <c r="Q19" i="8"/>
  <c r="Q20" i="8"/>
  <c r="Q21" i="8"/>
  <c r="Q22" i="8"/>
  <c r="Q23" i="8"/>
  <c r="Q24" i="8"/>
  <c r="Q25" i="8"/>
  <c r="Q26" i="8"/>
  <c r="Q27" i="8"/>
  <c r="Q28" i="8"/>
  <c r="Q29" i="8"/>
  <c r="Q30" i="8"/>
  <c r="Q31" i="8"/>
  <c r="V104" i="7"/>
  <c r="W104" i="7"/>
  <c r="X104" i="7"/>
  <c r="Y104" i="7"/>
  <c r="Z104" i="7"/>
  <c r="AA104" i="7"/>
  <c r="AB104" i="7"/>
  <c r="AC104" i="7"/>
  <c r="AD104" i="7"/>
  <c r="AE104" i="7"/>
  <c r="AF104" i="7"/>
  <c r="V103" i="7"/>
  <c r="W103" i="7"/>
  <c r="X103" i="7"/>
  <c r="Y103" i="7"/>
  <c r="Z103" i="7"/>
  <c r="AA103" i="7"/>
  <c r="AB103" i="7"/>
  <c r="AC103" i="7"/>
  <c r="AD103" i="7"/>
  <c r="AE103" i="7"/>
  <c r="AF103" i="7"/>
  <c r="V102" i="7"/>
  <c r="W102" i="7"/>
  <c r="X102" i="7"/>
  <c r="Y102" i="7"/>
  <c r="Z102" i="7"/>
  <c r="AA102" i="7"/>
  <c r="AB102" i="7"/>
  <c r="AC102" i="7"/>
  <c r="AD102" i="7"/>
  <c r="AE102" i="7"/>
  <c r="AF102" i="7"/>
  <c r="V101" i="7"/>
  <c r="W101" i="7"/>
  <c r="X101" i="7"/>
  <c r="Y101" i="7"/>
  <c r="Z101" i="7"/>
  <c r="AA101" i="7"/>
  <c r="AB101" i="7"/>
  <c r="AC101" i="7"/>
  <c r="AD101" i="7"/>
  <c r="AE101" i="7"/>
  <c r="AF101" i="7"/>
  <c r="V100" i="7"/>
  <c r="W100" i="7"/>
  <c r="X100" i="7"/>
  <c r="Y100" i="7"/>
  <c r="Z100" i="7"/>
  <c r="AA100" i="7"/>
  <c r="AB100" i="7"/>
  <c r="AC100" i="7"/>
  <c r="AD100" i="7"/>
  <c r="AE100" i="7"/>
  <c r="AF100" i="7"/>
  <c r="V99" i="7"/>
  <c r="W99" i="7"/>
  <c r="X99" i="7"/>
  <c r="Y99" i="7"/>
  <c r="Z99" i="7"/>
  <c r="AA99" i="7"/>
  <c r="AB99" i="7"/>
  <c r="AC99" i="7"/>
  <c r="AD99" i="7"/>
  <c r="AE99" i="7"/>
  <c r="AF99" i="7"/>
  <c r="F12" i="26"/>
  <c r="F14" i="26"/>
  <c r="F13" i="26"/>
  <c r="N49" i="5"/>
  <c r="F63" i="26"/>
  <c r="H60" i="15"/>
  <c r="H61" i="15"/>
  <c r="H62" i="15"/>
  <c r="H63" i="15"/>
  <c r="H64" i="15"/>
  <c r="H65" i="15"/>
  <c r="H52" i="15"/>
  <c r="H53" i="15"/>
  <c r="H54" i="15"/>
  <c r="H55" i="15"/>
  <c r="H56" i="15"/>
  <c r="H57" i="15"/>
  <c r="F60" i="15"/>
  <c r="F61" i="15"/>
  <c r="F66" i="15" s="1"/>
  <c r="F62" i="15"/>
  <c r="F63" i="15"/>
  <c r="F64" i="15"/>
  <c r="F65" i="15"/>
  <c r="F52" i="15"/>
  <c r="F53" i="15"/>
  <c r="F54" i="15"/>
  <c r="F55" i="15"/>
  <c r="F56" i="15"/>
  <c r="F57" i="15"/>
  <c r="D60" i="15"/>
  <c r="D61" i="15"/>
  <c r="D62" i="15"/>
  <c r="D63" i="15"/>
  <c r="D64" i="15"/>
  <c r="D65" i="15"/>
  <c r="D52" i="15"/>
  <c r="D53" i="15"/>
  <c r="D54" i="15"/>
  <c r="D55" i="15"/>
  <c r="D56" i="15"/>
  <c r="D57" i="15"/>
  <c r="D21" i="15"/>
  <c r="F21" i="15"/>
  <c r="D13" i="15"/>
  <c r="F13" i="15"/>
  <c r="H13" i="15"/>
  <c r="D45" i="15"/>
  <c r="F45" i="15"/>
  <c r="H45" i="15"/>
  <c r="O21" i="15"/>
  <c r="Q21" i="15"/>
  <c r="U21" i="15" s="1"/>
  <c r="S21" i="15"/>
  <c r="N21" i="15" s="1"/>
  <c r="O13" i="15"/>
  <c r="O23" i="15" s="1"/>
  <c r="Q13" i="15"/>
  <c r="S13" i="15"/>
  <c r="M13" i="15"/>
  <c r="Q117" i="13"/>
  <c r="Q116" i="13"/>
  <c r="Q115" i="13"/>
  <c r="Q114" i="13"/>
  <c r="Q112" i="13"/>
  <c r="Q111" i="13"/>
  <c r="Q110" i="13"/>
  <c r="Q109" i="13"/>
  <c r="Q107" i="13"/>
  <c r="Q106" i="13"/>
  <c r="Q105" i="13"/>
  <c r="Q104" i="13"/>
  <c r="Q102" i="13"/>
  <c r="Q101" i="13"/>
  <c r="Q100" i="13"/>
  <c r="Q99" i="13"/>
  <c r="Q97" i="13"/>
  <c r="Q96" i="13"/>
  <c r="Q95" i="13"/>
  <c r="Q94" i="13"/>
  <c r="Q92" i="13"/>
  <c r="Q91" i="13"/>
  <c r="Q90" i="13"/>
  <c r="Q89" i="13"/>
  <c r="Q87" i="13"/>
  <c r="Q86" i="13"/>
  <c r="Q85" i="13"/>
  <c r="Q84" i="13"/>
  <c r="Q82" i="13"/>
  <c r="Q81" i="13"/>
  <c r="Q80" i="13"/>
  <c r="Q79" i="13"/>
  <c r="Q77" i="13"/>
  <c r="Q76" i="13"/>
  <c r="Q75" i="13"/>
  <c r="Q74" i="13"/>
  <c r="Q72" i="13"/>
  <c r="Q71" i="13"/>
  <c r="Q70" i="13"/>
  <c r="Q69" i="13"/>
  <c r="Q67" i="13"/>
  <c r="Q66" i="13"/>
  <c r="Q65" i="13"/>
  <c r="Q64" i="13"/>
  <c r="Q60" i="13"/>
  <c r="Q59" i="13"/>
  <c r="Q57" i="13"/>
  <c r="Q56" i="13"/>
  <c r="Q55" i="13"/>
  <c r="Q54" i="13"/>
  <c r="Q52" i="13"/>
  <c r="Q51" i="13"/>
  <c r="Q50" i="13"/>
  <c r="Q49" i="13"/>
  <c r="Q47" i="13"/>
  <c r="Q46" i="13"/>
  <c r="Q45" i="13"/>
  <c r="Q44" i="13"/>
  <c r="Q42" i="13"/>
  <c r="Q41" i="13"/>
  <c r="Q40" i="13"/>
  <c r="Q39" i="13"/>
  <c r="Q37" i="13"/>
  <c r="Q36" i="13"/>
  <c r="Q35" i="13"/>
  <c r="Q34" i="13"/>
  <c r="Q32" i="13"/>
  <c r="Q31" i="13"/>
  <c r="Q30" i="13"/>
  <c r="Q29" i="13"/>
  <c r="Q27" i="13"/>
  <c r="Q26" i="13"/>
  <c r="Q25" i="13"/>
  <c r="Q24" i="13"/>
  <c r="Q22" i="13"/>
  <c r="Q21" i="13"/>
  <c r="Q20" i="13"/>
  <c r="Q19" i="13"/>
  <c r="Q15" i="13"/>
  <c r="Q14" i="13"/>
  <c r="Q12" i="13"/>
  <c r="Q11" i="13"/>
  <c r="Q10" i="13"/>
  <c r="Q9" i="13"/>
  <c r="Q5" i="13"/>
  <c r="Q4" i="13"/>
  <c r="Q4" i="12"/>
  <c r="E115" i="11"/>
  <c r="Q112" i="11"/>
  <c r="Q111" i="11"/>
  <c r="Q110" i="11"/>
  <c r="Q100" i="11"/>
  <c r="Q99" i="11"/>
  <c r="Q98" i="11"/>
  <c r="Q96" i="11"/>
  <c r="Q95" i="11"/>
  <c r="Q94" i="11"/>
  <c r="Q92" i="11"/>
  <c r="Q91" i="11"/>
  <c r="Q90" i="11"/>
  <c r="Q88" i="11"/>
  <c r="Q87" i="11"/>
  <c r="Q86" i="11"/>
  <c r="Q84" i="11"/>
  <c r="Q83" i="11"/>
  <c r="Q80" i="11"/>
  <c r="Q79" i="11"/>
  <c r="Q78" i="11"/>
  <c r="Q76" i="11"/>
  <c r="Q75" i="11"/>
  <c r="Q74" i="11"/>
  <c r="Q72" i="11"/>
  <c r="Q71" i="11"/>
  <c r="Q70" i="11"/>
  <c r="Q68" i="11"/>
  <c r="Q67" i="11"/>
  <c r="Q66" i="11"/>
  <c r="Q64" i="11"/>
  <c r="Q63" i="11"/>
  <c r="Q62" i="11"/>
  <c r="Q60" i="11"/>
  <c r="Q59" i="11"/>
  <c r="Q58" i="11"/>
  <c r="Q56" i="11"/>
  <c r="Q55" i="11"/>
  <c r="Q54" i="11"/>
  <c r="Q52" i="11"/>
  <c r="Q51" i="11"/>
  <c r="Q50" i="11"/>
  <c r="Q48" i="11"/>
  <c r="Q47" i="11"/>
  <c r="Q46" i="11"/>
  <c r="Q43" i="11"/>
  <c r="Q42" i="11"/>
  <c r="Q40" i="11"/>
  <c r="Q39" i="11"/>
  <c r="Q38" i="11"/>
  <c r="Q36" i="11"/>
  <c r="Q35" i="11"/>
  <c r="Q34" i="11"/>
  <c r="Q32" i="11"/>
  <c r="Q31" i="11"/>
  <c r="Q30" i="11"/>
  <c r="Q28" i="11"/>
  <c r="Q27" i="11"/>
  <c r="Q26" i="11"/>
  <c r="Q24" i="11"/>
  <c r="Q23" i="11"/>
  <c r="Q19" i="11"/>
  <c r="Q18" i="11"/>
  <c r="Q16" i="11"/>
  <c r="Q15" i="11"/>
  <c r="Q14" i="11"/>
  <c r="Q12" i="11"/>
  <c r="Q11" i="11"/>
  <c r="Q10" i="11"/>
  <c r="Q8" i="11"/>
  <c r="Q6" i="11"/>
  <c r="Q7" i="11"/>
  <c r="Q93" i="11"/>
  <c r="Q97" i="11"/>
  <c r="N51" i="10"/>
  <c r="N60" i="10"/>
  <c r="N61" i="10"/>
  <c r="N62" i="10"/>
  <c r="N63" i="10"/>
  <c r="N66" i="10"/>
  <c r="F118" i="10" s="1"/>
  <c r="N68" i="10"/>
  <c r="N69" i="10"/>
  <c r="I36" i="10"/>
  <c r="K36" i="10"/>
  <c r="K81" i="10" s="1"/>
  <c r="D81" i="10"/>
  <c r="E81" i="10"/>
  <c r="F81" i="10"/>
  <c r="H81" i="10" s="1"/>
  <c r="G81" i="10"/>
  <c r="AC107" i="8"/>
  <c r="AI106" i="8"/>
  <c r="Y106" i="8"/>
  <c r="Z106" i="8"/>
  <c r="AG106" i="8"/>
  <c r="AH106" i="8"/>
  <c r="G35" i="8"/>
  <c r="I35" i="8"/>
  <c r="J35" i="8"/>
  <c r="AC101" i="8" s="1"/>
  <c r="L35" i="8"/>
  <c r="L84" i="8" s="1"/>
  <c r="M35" i="8"/>
  <c r="AF101" i="8" s="1"/>
  <c r="N35" i="8"/>
  <c r="O35" i="8"/>
  <c r="P35" i="8"/>
  <c r="Q7" i="8"/>
  <c r="O72" i="7"/>
  <c r="N72" i="7"/>
  <c r="M72" i="7"/>
  <c r="L72" i="7"/>
  <c r="K72" i="7"/>
  <c r="J72" i="7"/>
  <c r="I72" i="7"/>
  <c r="H72" i="7"/>
  <c r="G72" i="7"/>
  <c r="F72" i="7"/>
  <c r="E72" i="7"/>
  <c r="P69" i="7"/>
  <c r="P68" i="7"/>
  <c r="P67" i="7"/>
  <c r="P66" i="7"/>
  <c r="P65" i="7"/>
  <c r="P64" i="7"/>
  <c r="P63" i="7"/>
  <c r="P62" i="7"/>
  <c r="P61" i="7"/>
  <c r="P60" i="7"/>
  <c r="P59" i="7"/>
  <c r="P58" i="7"/>
  <c r="P57" i="7"/>
  <c r="P56" i="7"/>
  <c r="P55" i="7"/>
  <c r="P54" i="7"/>
  <c r="P53" i="7"/>
  <c r="P52" i="7"/>
  <c r="P51" i="7"/>
  <c r="P50" i="7"/>
  <c r="P49" i="7"/>
  <c r="P48" i="7"/>
  <c r="O37" i="7"/>
  <c r="N37" i="7"/>
  <c r="N82" i="7" s="1"/>
  <c r="M37" i="7"/>
  <c r="L37" i="7"/>
  <c r="L82" i="7" s="1"/>
  <c r="K37" i="7"/>
  <c r="K82" i="7" s="1"/>
  <c r="J37" i="7"/>
  <c r="I37" i="7"/>
  <c r="H37" i="7"/>
  <c r="G37" i="7"/>
  <c r="F37" i="7"/>
  <c r="P33" i="7"/>
  <c r="P32" i="7"/>
  <c r="P31" i="7"/>
  <c r="P30" i="7"/>
  <c r="P29" i="7"/>
  <c r="P28" i="7"/>
  <c r="P27" i="7"/>
  <c r="P26" i="7"/>
  <c r="P25" i="7"/>
  <c r="P24" i="7"/>
  <c r="P23" i="7"/>
  <c r="P22" i="7"/>
  <c r="P21" i="7"/>
  <c r="P20" i="7"/>
  <c r="P19" i="7"/>
  <c r="P18" i="7"/>
  <c r="P17" i="7"/>
  <c r="P16" i="7"/>
  <c r="P15" i="7"/>
  <c r="P14" i="7"/>
  <c r="P13" i="7"/>
  <c r="P12" i="7"/>
  <c r="P11" i="7"/>
  <c r="P10" i="7"/>
  <c r="P9" i="7"/>
  <c r="F7" i="26"/>
  <c r="B8" i="26"/>
  <c r="B9" i="26" s="1"/>
  <c r="B10" i="26" s="1"/>
  <c r="B11" i="26" s="1"/>
  <c r="B12" i="26" s="1"/>
  <c r="B13" i="26" s="1"/>
  <c r="B14" i="26" s="1"/>
  <c r="B15" i="26" s="1"/>
  <c r="B16" i="26" s="1"/>
  <c r="F8" i="26"/>
  <c r="F9" i="26"/>
  <c r="F10" i="26"/>
  <c r="F11" i="26"/>
  <c r="F16" i="26"/>
  <c r="F17" i="26"/>
  <c r="F18" i="26"/>
  <c r="F19" i="26"/>
  <c r="B20" i="26"/>
  <c r="B21" i="26" s="1"/>
  <c r="B22" i="26" s="1"/>
  <c r="B23" i="26" s="1"/>
  <c r="B24" i="26" s="1"/>
  <c r="B25" i="26" s="1"/>
  <c r="B26" i="26" s="1"/>
  <c r="B27" i="26" s="1"/>
  <c r="F20" i="26"/>
  <c r="F21" i="26"/>
  <c r="F22" i="26"/>
  <c r="F23" i="26"/>
  <c r="F24" i="26"/>
  <c r="F25" i="26"/>
  <c r="F26" i="26"/>
  <c r="F27" i="26"/>
  <c r="F28" i="26"/>
  <c r="F29" i="26"/>
  <c r="F30" i="26"/>
  <c r="B31" i="26"/>
  <c r="F31" i="26"/>
  <c r="F48" i="26"/>
  <c r="F49" i="26"/>
  <c r="F50" i="26"/>
  <c r="B51" i="26"/>
  <c r="B52" i="26" s="1"/>
  <c r="B53" i="26" s="1"/>
  <c r="B54" i="26" s="1"/>
  <c r="B55" i="26" s="1"/>
  <c r="F51" i="26"/>
  <c r="F52" i="26"/>
  <c r="F53" i="26"/>
  <c r="F54" i="26"/>
  <c r="F55" i="26"/>
  <c r="F56" i="26"/>
  <c r="F57" i="26"/>
  <c r="F58" i="26"/>
  <c r="B59" i="26"/>
  <c r="B60" i="26" s="1"/>
  <c r="B61" i="26" s="1"/>
  <c r="B62" i="26" s="1"/>
  <c r="B63" i="26" s="1"/>
  <c r="B64" i="26" s="1"/>
  <c r="B65" i="26" s="1"/>
  <c r="B66" i="26" s="1"/>
  <c r="F59" i="26"/>
  <c r="F60" i="26"/>
  <c r="F61" i="26"/>
  <c r="F62" i="26"/>
  <c r="F64" i="26"/>
  <c r="F65" i="26"/>
  <c r="F66" i="26"/>
  <c r="N60" i="5"/>
  <c r="M60" i="5"/>
  <c r="L60" i="5"/>
  <c r="K60" i="5"/>
  <c r="N59" i="5"/>
  <c r="M59" i="5"/>
  <c r="L59" i="5"/>
  <c r="K59" i="5"/>
  <c r="N58" i="5"/>
  <c r="M58" i="5"/>
  <c r="L58" i="5"/>
  <c r="K58" i="5"/>
  <c r="N57" i="5"/>
  <c r="M57" i="5"/>
  <c r="L57" i="5"/>
  <c r="K57" i="5"/>
  <c r="N56" i="5"/>
  <c r="M56" i="5"/>
  <c r="L56" i="5"/>
  <c r="K56" i="5"/>
  <c r="N55" i="5"/>
  <c r="M55" i="5"/>
  <c r="L55" i="5"/>
  <c r="K55" i="5"/>
  <c r="N54" i="5"/>
  <c r="M54" i="5"/>
  <c r="L54" i="5"/>
  <c r="K54" i="5"/>
  <c r="N53" i="5"/>
  <c r="M53" i="5"/>
  <c r="L53" i="5"/>
  <c r="K53" i="5"/>
  <c r="N52" i="5"/>
  <c r="M52" i="5"/>
  <c r="L52" i="5"/>
  <c r="K52" i="5"/>
  <c r="N51" i="5"/>
  <c r="M51" i="5"/>
  <c r="L51" i="5"/>
  <c r="K51" i="5"/>
  <c r="N50" i="5"/>
  <c r="M50" i="5"/>
  <c r="L50" i="5"/>
  <c r="M49" i="5"/>
  <c r="L49" i="5"/>
  <c r="M85" i="25"/>
  <c r="O85" i="25"/>
  <c r="O88" i="25"/>
  <c r="M89" i="25"/>
  <c r="O89" i="25"/>
  <c r="M90" i="25"/>
  <c r="M93" i="25"/>
  <c r="H93" i="25"/>
  <c r="Q93" i="25"/>
  <c r="M94" i="25"/>
  <c r="S94" i="25"/>
  <c r="F95" i="25"/>
  <c r="D96" i="25"/>
  <c r="O97" i="25"/>
  <c r="C62" i="23"/>
  <c r="N56" i="23"/>
  <c r="M55" i="23"/>
  <c r="M54" i="23"/>
  <c r="J68" i="2"/>
  <c r="I68" i="2"/>
  <c r="F68" i="2"/>
  <c r="F76" i="2" s="1"/>
  <c r="E68" i="2"/>
  <c r="E76" i="2" s="1"/>
  <c r="H66" i="2"/>
  <c r="H65" i="2"/>
  <c r="N65" i="2" s="1"/>
  <c r="H64" i="2"/>
  <c r="N64" i="2" s="1"/>
  <c r="H62" i="2"/>
  <c r="H61" i="2"/>
  <c r="H60" i="2"/>
  <c r="N60" i="2" s="1"/>
  <c r="H58" i="2"/>
  <c r="N58" i="2" s="1"/>
  <c r="H57" i="2"/>
  <c r="N57" i="2" s="1"/>
  <c r="H56" i="2"/>
  <c r="N56" i="2" s="1"/>
  <c r="H54" i="2"/>
  <c r="H53" i="2"/>
  <c r="H52" i="2"/>
  <c r="H50" i="2"/>
  <c r="H46" i="2"/>
  <c r="H49" i="2"/>
  <c r="H48" i="2"/>
  <c r="N48" i="2" s="1"/>
  <c r="M9" i="2"/>
  <c r="N9" i="2" s="1"/>
  <c r="F18" i="16"/>
  <c r="F54" i="16" s="1"/>
  <c r="E18" i="16"/>
  <c r="E54" i="16" s="1"/>
  <c r="D18" i="16"/>
  <c r="D54" i="16" s="1"/>
  <c r="C18" i="16"/>
  <c r="C54" i="16" s="1"/>
  <c r="G17" i="16"/>
  <c r="G16" i="16"/>
  <c r="G15" i="16"/>
  <c r="G14" i="16"/>
  <c r="G13" i="16"/>
  <c r="G12" i="16"/>
  <c r="G11" i="16"/>
  <c r="G10" i="16"/>
  <c r="G9" i="16"/>
  <c r="G8" i="16"/>
  <c r="G7" i="16"/>
  <c r="G6" i="16"/>
  <c r="S65" i="15"/>
  <c r="Q65" i="15"/>
  <c r="O65" i="15"/>
  <c r="M65" i="15"/>
  <c r="S64" i="15"/>
  <c r="Q64" i="15"/>
  <c r="O64" i="15"/>
  <c r="M64" i="15"/>
  <c r="S63" i="15"/>
  <c r="O63" i="15"/>
  <c r="Q63" i="15"/>
  <c r="M63" i="15"/>
  <c r="N63" i="15" s="1"/>
  <c r="S62" i="15"/>
  <c r="Q62" i="15"/>
  <c r="O62" i="15"/>
  <c r="M62" i="15"/>
  <c r="S61" i="15"/>
  <c r="Q61" i="15"/>
  <c r="O61" i="15"/>
  <c r="M61" i="15"/>
  <c r="N61" i="15" s="1"/>
  <c r="S60" i="15"/>
  <c r="Q60" i="15"/>
  <c r="O60" i="15"/>
  <c r="M60" i="15"/>
  <c r="S57" i="15"/>
  <c r="Q57" i="15"/>
  <c r="O57" i="15"/>
  <c r="M57" i="15"/>
  <c r="S56" i="15"/>
  <c r="Q56" i="15"/>
  <c r="O56" i="15"/>
  <c r="M56" i="15"/>
  <c r="S55" i="15"/>
  <c r="M55" i="15"/>
  <c r="N55" i="15" s="1"/>
  <c r="Q55" i="15"/>
  <c r="O55" i="15"/>
  <c r="S54" i="15"/>
  <c r="Q54" i="15"/>
  <c r="O54" i="15"/>
  <c r="M54" i="15"/>
  <c r="S53" i="15"/>
  <c r="S52" i="15"/>
  <c r="Q53" i="15"/>
  <c r="O53" i="15"/>
  <c r="O52" i="15"/>
  <c r="M53" i="15"/>
  <c r="Q52" i="15"/>
  <c r="M52" i="15"/>
  <c r="H43" i="15"/>
  <c r="F43" i="15"/>
  <c r="D43" i="15"/>
  <c r="L42" i="15"/>
  <c r="G42" i="15" s="1"/>
  <c r="L41" i="15"/>
  <c r="G41" i="15" s="1"/>
  <c r="L40" i="15"/>
  <c r="G40" i="15" s="1"/>
  <c r="L39" i="15"/>
  <c r="G39" i="15" s="1"/>
  <c r="L38" i="15"/>
  <c r="G38" i="15" s="1"/>
  <c r="L37" i="15"/>
  <c r="G37" i="15" s="1"/>
  <c r="H35" i="15"/>
  <c r="L35" i="15" s="1"/>
  <c r="G35" i="15" s="1"/>
  <c r="F35" i="15"/>
  <c r="D35" i="15"/>
  <c r="L34" i="15"/>
  <c r="L33" i="15"/>
  <c r="G33" i="15" s="1"/>
  <c r="L32" i="15"/>
  <c r="L31" i="15"/>
  <c r="G31" i="15" s="1"/>
  <c r="L30" i="15"/>
  <c r="G30" i="15" s="1"/>
  <c r="L29" i="15"/>
  <c r="G29" i="15" s="1"/>
  <c r="U20" i="15"/>
  <c r="T20" i="15" s="1"/>
  <c r="N20" i="15"/>
  <c r="E20" i="15"/>
  <c r="U19" i="15"/>
  <c r="T19" i="15" s="1"/>
  <c r="N19" i="15"/>
  <c r="U18" i="15"/>
  <c r="P18" i="15" s="1"/>
  <c r="N18" i="15"/>
  <c r="E18" i="15"/>
  <c r="U17" i="15"/>
  <c r="P17" i="15" s="1"/>
  <c r="N17" i="15"/>
  <c r="U16" i="15"/>
  <c r="T16" i="15" s="1"/>
  <c r="N16" i="15"/>
  <c r="I16" i="15"/>
  <c r="U15" i="15"/>
  <c r="P15" i="15" s="1"/>
  <c r="N15" i="15"/>
  <c r="U12" i="15"/>
  <c r="R12" i="15" s="1"/>
  <c r="N12" i="15"/>
  <c r="G12" i="15"/>
  <c r="U11" i="15"/>
  <c r="R11" i="15" s="1"/>
  <c r="N11" i="15"/>
  <c r="U10" i="15"/>
  <c r="R10" i="15" s="1"/>
  <c r="N10" i="15"/>
  <c r="U9" i="15"/>
  <c r="T9" i="15" s="1"/>
  <c r="N9" i="15"/>
  <c r="G9" i="15"/>
  <c r="U8" i="15"/>
  <c r="V8" i="15" s="1"/>
  <c r="N8" i="15"/>
  <c r="I8" i="15"/>
  <c r="U7" i="15"/>
  <c r="R7" i="15" s="1"/>
  <c r="N7" i="15"/>
  <c r="E7" i="15"/>
  <c r="D68" i="14"/>
  <c r="C68" i="14"/>
  <c r="E66" i="14"/>
  <c r="E64" i="14"/>
  <c r="O63" i="14"/>
  <c r="O62" i="14"/>
  <c r="N62" i="14"/>
  <c r="E62" i="14"/>
  <c r="E60" i="14"/>
  <c r="O61" i="14"/>
  <c r="N61" i="14"/>
  <c r="O60" i="14"/>
  <c r="N60" i="14"/>
  <c r="D39" i="14"/>
  <c r="C39" i="14"/>
  <c r="E37" i="14"/>
  <c r="O36" i="14"/>
  <c r="N36" i="14"/>
  <c r="O35" i="14"/>
  <c r="E35" i="14"/>
  <c r="D14" i="14"/>
  <c r="C14" i="14"/>
  <c r="E12" i="14"/>
  <c r="O10" i="14"/>
  <c r="N10" i="14"/>
  <c r="E10" i="14"/>
  <c r="N9" i="14"/>
  <c r="AG233" i="13"/>
  <c r="AG232" i="13"/>
  <c r="AG231" i="13"/>
  <c r="AG230" i="13"/>
  <c r="AG229" i="13"/>
  <c r="AG143" i="13"/>
  <c r="Q7" i="13"/>
  <c r="Q6" i="13"/>
  <c r="E77" i="12"/>
  <c r="E75" i="12"/>
  <c r="E74" i="12"/>
  <c r="P116" i="11"/>
  <c r="O116" i="11"/>
  <c r="M116" i="11"/>
  <c r="K116" i="11"/>
  <c r="J116" i="11"/>
  <c r="I116" i="11"/>
  <c r="G116" i="11"/>
  <c r="P115" i="11"/>
  <c r="O115" i="11"/>
  <c r="N115" i="11"/>
  <c r="M115" i="11"/>
  <c r="L115" i="11"/>
  <c r="K115" i="11"/>
  <c r="J115" i="11"/>
  <c r="I115" i="11"/>
  <c r="H115" i="11"/>
  <c r="G115" i="11"/>
  <c r="F115" i="11"/>
  <c r="N114" i="11"/>
  <c r="M114" i="11"/>
  <c r="J114" i="11"/>
  <c r="I114" i="11"/>
  <c r="F114" i="11"/>
  <c r="Q73" i="11"/>
  <c r="Q69" i="11"/>
  <c r="Q41" i="11"/>
  <c r="Q37" i="11"/>
  <c r="Q17" i="11"/>
  <c r="N47" i="10"/>
  <c r="P133" i="9"/>
  <c r="O133" i="9"/>
  <c r="N133" i="9"/>
  <c r="M133" i="9"/>
  <c r="L133" i="9"/>
  <c r="K133" i="9"/>
  <c r="J133" i="9"/>
  <c r="I133" i="9"/>
  <c r="H133" i="9"/>
  <c r="G133" i="9"/>
  <c r="F133" i="9"/>
  <c r="E133" i="9"/>
  <c r="Q7" i="9"/>
  <c r="AG94" i="7"/>
  <c r="B49" i="7"/>
  <c r="B50" i="7" s="1"/>
  <c r="B51" i="7" s="1"/>
  <c r="B52" i="7" s="1"/>
  <c r="B53" i="7" s="1"/>
  <c r="B54" i="7" s="1"/>
  <c r="B55" i="7" s="1"/>
  <c r="B56" i="7" s="1"/>
  <c r="B57" i="7" s="1"/>
  <c r="B58" i="7" s="1"/>
  <c r="B59" i="7" s="1"/>
  <c r="B60" i="7" s="1"/>
  <c r="B61" i="7" s="1"/>
  <c r="B62" i="7" s="1"/>
  <c r="B63" i="7" s="1"/>
  <c r="B64" i="7" s="1"/>
  <c r="B65" i="7" s="1"/>
  <c r="B66" i="7" s="1"/>
  <c r="B67" i="7" s="1"/>
  <c r="B70" i="7"/>
  <c r="B10" i="7"/>
  <c r="B11" i="7" s="1"/>
  <c r="B12" i="7" s="1"/>
  <c r="B13" i="7" s="1"/>
  <c r="B14" i="7" s="1"/>
  <c r="B15" i="7" s="1"/>
  <c r="B16" i="7" s="1"/>
  <c r="B17" i="7" s="1"/>
  <c r="B18" i="7" s="1"/>
  <c r="B24" i="7"/>
  <c r="B25" i="7" s="1"/>
  <c r="B26" i="7" s="1"/>
  <c r="B27" i="7" s="1"/>
  <c r="B28" i="7" s="1"/>
  <c r="B29" i="7" s="1"/>
  <c r="B30" i="7" s="1"/>
  <c r="B33" i="7"/>
  <c r="G18" i="5"/>
  <c r="G17" i="5"/>
  <c r="G16" i="5"/>
  <c r="G15" i="5"/>
  <c r="G14" i="5"/>
  <c r="G13" i="5"/>
  <c r="G12" i="5"/>
  <c r="G11" i="5"/>
  <c r="G10" i="5"/>
  <c r="G9" i="5"/>
  <c r="G8" i="5"/>
  <c r="G7" i="5"/>
  <c r="G7" i="15"/>
  <c r="H23" i="15"/>
  <c r="I7" i="15"/>
  <c r="G18" i="15"/>
  <c r="G11" i="15"/>
  <c r="G20" i="15"/>
  <c r="I34" i="15"/>
  <c r="U60" i="15"/>
  <c r="P60" i="15" s="1"/>
  <c r="S66" i="15"/>
  <c r="E33" i="15"/>
  <c r="E34" i="15"/>
  <c r="H82" i="7"/>
  <c r="I20" i="15"/>
  <c r="I42" i="15"/>
  <c r="G18" i="16"/>
  <c r="C19" i="16" s="1"/>
  <c r="E42" i="15"/>
  <c r="I37" i="15"/>
  <c r="E8" i="15"/>
  <c r="G8" i="15"/>
  <c r="I11" i="15"/>
  <c r="O80" i="9"/>
  <c r="J80" i="9"/>
  <c r="F85" i="8"/>
  <c r="T10" i="15"/>
  <c r="I9" i="15"/>
  <c r="Q89" i="11"/>
  <c r="Q113" i="11"/>
  <c r="Q101" i="11"/>
  <c r="Q77" i="11"/>
  <c r="Q65" i="11"/>
  <c r="Q61" i="11"/>
  <c r="Q57" i="11"/>
  <c r="Q49" i="11"/>
  <c r="Q33" i="11"/>
  <c r="E32" i="15"/>
  <c r="E12" i="15"/>
  <c r="E31" i="15"/>
  <c r="I32" i="15"/>
  <c r="I12" i="15"/>
  <c r="N60" i="15"/>
  <c r="N62" i="15"/>
  <c r="E9" i="15"/>
  <c r="U64" i="15"/>
  <c r="P64" i="15" s="1"/>
  <c r="P7" i="15"/>
  <c r="AG228" i="13"/>
  <c r="Q8" i="13"/>
  <c r="AG144" i="13"/>
  <c r="Q17" i="13"/>
  <c r="H85" i="8"/>
  <c r="AA106" i="8"/>
  <c r="Z101" i="8"/>
  <c r="K68" i="2"/>
  <c r="Y107" i="8"/>
  <c r="X101" i="8"/>
  <c r="K114" i="11"/>
  <c r="H114" i="11"/>
  <c r="L114" i="11"/>
  <c r="P114" i="11"/>
  <c r="P117" i="11" s="1"/>
  <c r="N116" i="11"/>
  <c r="Q44" i="11"/>
  <c r="Q82" i="11"/>
  <c r="H116" i="11"/>
  <c r="L116" i="11"/>
  <c r="Q20" i="11"/>
  <c r="Q21" i="11"/>
  <c r="G114" i="11"/>
  <c r="O114" i="11"/>
  <c r="O117" i="11" s="1"/>
  <c r="Q22" i="11"/>
  <c r="Q25" i="11"/>
  <c r="Q45" i="11"/>
  <c r="Q81" i="11"/>
  <c r="Q85" i="11"/>
  <c r="H124" i="13"/>
  <c r="Q16" i="13"/>
  <c r="O122" i="13"/>
  <c r="K122" i="13"/>
  <c r="G122" i="13"/>
  <c r="AF186" i="13"/>
  <c r="AB186" i="13"/>
  <c r="X186" i="13"/>
  <c r="N122" i="13"/>
  <c r="J122" i="13"/>
  <c r="F122" i="13"/>
  <c r="E122" i="13"/>
  <c r="M122" i="13"/>
  <c r="M124" i="13" s="1"/>
  <c r="I122" i="13"/>
  <c r="C36" i="23"/>
  <c r="M31" i="23"/>
  <c r="E10" i="23"/>
  <c r="D8" i="17"/>
  <c r="D18" i="17"/>
  <c r="E12" i="17"/>
  <c r="H95" i="25"/>
  <c r="G15" i="17"/>
  <c r="M88" i="25"/>
  <c r="K8" i="17"/>
  <c r="Q94" i="25"/>
  <c r="K20" i="17"/>
  <c r="S97" i="25"/>
  <c r="D37" i="17"/>
  <c r="L68" i="25"/>
  <c r="D39" i="17"/>
  <c r="F41" i="17"/>
  <c r="F17" i="17"/>
  <c r="E33" i="17"/>
  <c r="E38" i="17"/>
  <c r="E42" i="17"/>
  <c r="J89" i="25"/>
  <c r="J90" i="25"/>
  <c r="D10" i="17"/>
  <c r="J87" i="25"/>
  <c r="J93" i="25"/>
  <c r="E39" i="15"/>
  <c r="S58" i="15"/>
  <c r="R8" i="15"/>
  <c r="N13" i="15"/>
  <c r="U52" i="15"/>
  <c r="T52" i="15" s="1"/>
  <c r="P8" i="15"/>
  <c r="T8" i="15"/>
  <c r="T17" i="15"/>
  <c r="R20" i="15"/>
  <c r="P20" i="15"/>
  <c r="N64" i="15"/>
  <c r="V20" i="15"/>
  <c r="P19" i="15"/>
  <c r="I18" i="15"/>
  <c r="K78" i="12"/>
  <c r="Q6" i="9"/>
  <c r="Q8" i="9"/>
  <c r="Z100" i="8"/>
  <c r="G84" i="8"/>
  <c r="AB106" i="8"/>
  <c r="AF106" i="8"/>
  <c r="E68" i="25"/>
  <c r="H77" i="8"/>
  <c r="AA100" i="8"/>
  <c r="I77" i="8"/>
  <c r="AB100" i="8"/>
  <c r="AC100" i="8"/>
  <c r="AD100" i="8"/>
  <c r="AE100" i="8"/>
  <c r="O77" i="8"/>
  <c r="P77" i="8"/>
  <c r="AI100" i="8"/>
  <c r="E19" i="16" l="1"/>
  <c r="I40" i="15"/>
  <c r="E40" i="15"/>
  <c r="I39" i="15"/>
  <c r="H39" i="17"/>
  <c r="L43" i="15"/>
  <c r="E41" i="15"/>
  <c r="E38" i="15"/>
  <c r="I41" i="15"/>
  <c r="I31" i="15"/>
  <c r="I30" i="15"/>
  <c r="L45" i="15"/>
  <c r="G45" i="15" s="1"/>
  <c r="R21" i="15"/>
  <c r="T21" i="15"/>
  <c r="P21" i="15"/>
  <c r="Q23" i="15"/>
  <c r="V17" i="15"/>
  <c r="U65" i="15"/>
  <c r="R65" i="15" s="1"/>
  <c r="Q66" i="15"/>
  <c r="R16" i="15"/>
  <c r="T64" i="15"/>
  <c r="P16" i="15"/>
  <c r="R19" i="15"/>
  <c r="R64" i="15"/>
  <c r="T15" i="15"/>
  <c r="N52" i="15"/>
  <c r="N54" i="15"/>
  <c r="N56" i="15"/>
  <c r="N53" i="15"/>
  <c r="P9" i="15"/>
  <c r="Q58" i="15"/>
  <c r="P11" i="15"/>
  <c r="U13" i="15"/>
  <c r="R13" i="15" s="1"/>
  <c r="T7" i="15"/>
  <c r="T11" i="15"/>
  <c r="V9" i="15"/>
  <c r="P52" i="15"/>
  <c r="U54" i="15"/>
  <c r="R9" i="15"/>
  <c r="V7" i="15"/>
  <c r="V12" i="15"/>
  <c r="P10" i="15"/>
  <c r="P12" i="15"/>
  <c r="U55" i="15"/>
  <c r="T55" i="15" s="1"/>
  <c r="M58" i="15"/>
  <c r="N58" i="15" s="1"/>
  <c r="V15" i="15"/>
  <c r="G16" i="15"/>
  <c r="V16" i="15"/>
  <c r="E15" i="15"/>
  <c r="G15" i="15"/>
  <c r="E16" i="15"/>
  <c r="F23" i="15"/>
  <c r="E17" i="15"/>
  <c r="E10" i="15"/>
  <c r="V19" i="15"/>
  <c r="D23" i="15"/>
  <c r="G19" i="15"/>
  <c r="I19" i="15"/>
  <c r="D66" i="15"/>
  <c r="G17" i="15"/>
  <c r="K17" i="15"/>
  <c r="I15" i="15"/>
  <c r="D58" i="15"/>
  <c r="V10" i="15"/>
  <c r="E11" i="15"/>
  <c r="G10" i="15"/>
  <c r="I10" i="15"/>
  <c r="E68" i="14"/>
  <c r="E63" i="14" s="1"/>
  <c r="Q88" i="13"/>
  <c r="Q63" i="13"/>
  <c r="AG184" i="13"/>
  <c r="AG182" i="13"/>
  <c r="Q18" i="13"/>
  <c r="Q28" i="13"/>
  <c r="Q73" i="13"/>
  <c r="Q108" i="13"/>
  <c r="AG183" i="13"/>
  <c r="Q123" i="13"/>
  <c r="J124" i="13"/>
  <c r="I124" i="13"/>
  <c r="AG98" i="12"/>
  <c r="AG97" i="12"/>
  <c r="AG96" i="12"/>
  <c r="AG112" i="12"/>
  <c r="AG111" i="12"/>
  <c r="AG110" i="12"/>
  <c r="L78" i="12"/>
  <c r="Q77" i="12"/>
  <c r="AG90" i="12"/>
  <c r="H78" i="12"/>
  <c r="N78" i="12"/>
  <c r="F78" i="12"/>
  <c r="J78" i="12"/>
  <c r="AG127" i="11"/>
  <c r="AF187" i="11"/>
  <c r="AG250" i="11"/>
  <c r="AG248" i="11"/>
  <c r="AG129" i="11"/>
  <c r="AG131" i="11"/>
  <c r="AG130" i="11"/>
  <c r="AG128" i="11"/>
  <c r="AF184" i="11"/>
  <c r="AF186" i="11"/>
  <c r="AF185" i="11"/>
  <c r="AG247" i="11"/>
  <c r="AG249" i="11"/>
  <c r="AG241" i="11"/>
  <c r="AG240" i="11"/>
  <c r="M117" i="11"/>
  <c r="Q115" i="11"/>
  <c r="N117" i="11"/>
  <c r="N48" i="10"/>
  <c r="N65" i="10"/>
  <c r="N50" i="10"/>
  <c r="N64" i="10"/>
  <c r="I81" i="10"/>
  <c r="M81" i="10" s="1"/>
  <c r="M36" i="10"/>
  <c r="H80" i="9"/>
  <c r="E80" i="9"/>
  <c r="Q136" i="9"/>
  <c r="Q138" i="9"/>
  <c r="Q127" i="9"/>
  <c r="Q126" i="9"/>
  <c r="Q125" i="9"/>
  <c r="Q124" i="9"/>
  <c r="K80" i="9"/>
  <c r="P80" i="9"/>
  <c r="Q134" i="9"/>
  <c r="Q75" i="8"/>
  <c r="J85" i="8"/>
  <c r="AF100" i="8"/>
  <c r="E84" i="8"/>
  <c r="AC106" i="8"/>
  <c r="E77" i="8"/>
  <c r="O85" i="8"/>
  <c r="AF107" i="8"/>
  <c r="N85" i="8"/>
  <c r="G85" i="8"/>
  <c r="G86" i="8" s="1"/>
  <c r="G37" i="8"/>
  <c r="M84" i="8"/>
  <c r="M86" i="8" s="1"/>
  <c r="O37" i="8"/>
  <c r="AI107" i="8"/>
  <c r="E86" i="8"/>
  <c r="P37" i="8"/>
  <c r="AH101" i="8"/>
  <c r="I85" i="8"/>
  <c r="I37" i="8"/>
  <c r="H84" i="8"/>
  <c r="H86" i="8" s="1"/>
  <c r="AE101" i="8"/>
  <c r="O84" i="8"/>
  <c r="N37" i="8"/>
  <c r="F37" i="8"/>
  <c r="AG101" i="8"/>
  <c r="E37" i="8"/>
  <c r="X107" i="8"/>
  <c r="M37" i="8"/>
  <c r="AG93" i="7"/>
  <c r="AG103" i="7"/>
  <c r="M82" i="7"/>
  <c r="AG100" i="7"/>
  <c r="AG101" i="7"/>
  <c r="P72" i="7"/>
  <c r="F82" i="7"/>
  <c r="AG102" i="7"/>
  <c r="AG104" i="7"/>
  <c r="I82" i="7"/>
  <c r="F35" i="26"/>
  <c r="J84" i="26"/>
  <c r="K81" i="26" s="1"/>
  <c r="E20" i="5"/>
  <c r="D20" i="5"/>
  <c r="Q68" i="15"/>
  <c r="Z85" i="15" s="1"/>
  <c r="G58" i="25"/>
  <c r="E58" i="25"/>
  <c r="H29" i="17"/>
  <c r="G43" i="15"/>
  <c r="I43" i="15"/>
  <c r="F84" i="8"/>
  <c r="F86" i="8" s="1"/>
  <c r="E78" i="12"/>
  <c r="V18" i="15"/>
  <c r="Q74" i="12"/>
  <c r="R15" i="15"/>
  <c r="J96" i="25"/>
  <c r="AD157" i="25" s="1"/>
  <c r="E29" i="17"/>
  <c r="I18" i="17"/>
  <c r="F124" i="13"/>
  <c r="K124" i="13"/>
  <c r="E117" i="11"/>
  <c r="K85" i="8"/>
  <c r="L85" i="8"/>
  <c r="L86" i="8" s="1"/>
  <c r="D94" i="25"/>
  <c r="D63" i="17" s="1"/>
  <c r="J81" i="10"/>
  <c r="K37" i="8"/>
  <c r="E30" i="15"/>
  <c r="U53" i="15"/>
  <c r="P53" i="15" s="1"/>
  <c r="L77" i="8"/>
  <c r="AG100" i="8"/>
  <c r="I84" i="8"/>
  <c r="Y100" i="8"/>
  <c r="Q79" i="9"/>
  <c r="Q75" i="12"/>
  <c r="T18" i="15"/>
  <c r="P54" i="15"/>
  <c r="L11" i="17"/>
  <c r="F85" i="25"/>
  <c r="AB148" i="25" s="1"/>
  <c r="O124" i="13"/>
  <c r="AB101" i="8"/>
  <c r="U61" i="15"/>
  <c r="P61" i="15" s="1"/>
  <c r="N54" i="23"/>
  <c r="S96" i="25"/>
  <c r="M87" i="25"/>
  <c r="I56" i="17" s="1"/>
  <c r="M59" i="23"/>
  <c r="L71" i="25"/>
  <c r="AG95" i="7"/>
  <c r="J84" i="8"/>
  <c r="J86" i="8" s="1"/>
  <c r="E124" i="13"/>
  <c r="N84" i="8"/>
  <c r="N86" i="8" s="1"/>
  <c r="P84" i="8"/>
  <c r="P86" i="8" s="1"/>
  <c r="K77" i="8"/>
  <c r="L37" i="8"/>
  <c r="Q78" i="9"/>
  <c r="N65" i="15"/>
  <c r="AI101" i="8"/>
  <c r="J37" i="8"/>
  <c r="M23" i="15"/>
  <c r="H86" i="25"/>
  <c r="Q118" i="13"/>
  <c r="Q128" i="9"/>
  <c r="L60" i="25"/>
  <c r="H37" i="8"/>
  <c r="O58" i="15"/>
  <c r="O66" i="15"/>
  <c r="O68" i="15" s="1"/>
  <c r="AA157" i="25"/>
  <c r="Q68" i="13"/>
  <c r="D14" i="23"/>
  <c r="Q121" i="13"/>
  <c r="L80" i="9"/>
  <c r="M71" i="10"/>
  <c r="J66" i="15"/>
  <c r="N57" i="15"/>
  <c r="O98" i="25"/>
  <c r="K84" i="8"/>
  <c r="N124" i="13"/>
  <c r="R52" i="15"/>
  <c r="F72" i="25"/>
  <c r="C14" i="23"/>
  <c r="AG186" i="13"/>
  <c r="Q36" i="8"/>
  <c r="R18" i="15"/>
  <c r="F117" i="11"/>
  <c r="E14" i="14"/>
  <c r="O13" i="14" s="1"/>
  <c r="I78" i="12"/>
  <c r="J23" i="15"/>
  <c r="I117" i="11"/>
  <c r="G124" i="13"/>
  <c r="L117" i="11"/>
  <c r="K117" i="11"/>
  <c r="Q35" i="8"/>
  <c r="V11" i="15"/>
  <c r="E37" i="15"/>
  <c r="U57" i="15"/>
  <c r="P57" i="15" s="1"/>
  <c r="H98" i="25"/>
  <c r="D89" i="25"/>
  <c r="AA152" i="25" s="1"/>
  <c r="J82" i="7"/>
  <c r="Q23" i="13"/>
  <c r="Q33" i="13"/>
  <c r="Q43" i="13"/>
  <c r="D36" i="23"/>
  <c r="E36" i="23" s="1"/>
  <c r="H72" i="25"/>
  <c r="L69" i="25"/>
  <c r="Q89" i="25"/>
  <c r="K58" i="17" s="1"/>
  <c r="Q95" i="25"/>
  <c r="AC156" i="25" s="1"/>
  <c r="Q13" i="25"/>
  <c r="K13" i="17" s="1"/>
  <c r="AB156" i="25"/>
  <c r="Q21" i="25"/>
  <c r="F97" i="25"/>
  <c r="AB158" i="25" s="1"/>
  <c r="L20" i="25"/>
  <c r="I20" i="25" s="1"/>
  <c r="J88" i="25"/>
  <c r="G20" i="17"/>
  <c r="Q97" i="25"/>
  <c r="K66" i="17" s="1"/>
  <c r="S90" i="25"/>
  <c r="L59" i="17" s="1"/>
  <c r="Q87" i="25"/>
  <c r="K56" i="17" s="1"/>
  <c r="L11" i="25"/>
  <c r="I11" i="25" s="1"/>
  <c r="O86" i="25"/>
  <c r="J55" i="17" s="1"/>
  <c r="M97" i="25"/>
  <c r="O94" i="25"/>
  <c r="J63" i="17" s="1"/>
  <c r="E60" i="25"/>
  <c r="I60" i="25"/>
  <c r="H31" i="17"/>
  <c r="D98" i="25"/>
  <c r="I69" i="25"/>
  <c r="I59" i="17"/>
  <c r="S95" i="25"/>
  <c r="S93" i="25"/>
  <c r="U93" i="25" s="1"/>
  <c r="F88" i="25"/>
  <c r="AB151" i="25" s="1"/>
  <c r="H85" i="25"/>
  <c r="AC148" i="25" s="1"/>
  <c r="U12" i="25"/>
  <c r="T12" i="25" s="1"/>
  <c r="D72" i="25"/>
  <c r="AC154" i="25"/>
  <c r="U9" i="25"/>
  <c r="M9" i="17" s="1"/>
  <c r="J21" i="25"/>
  <c r="J99" i="25" s="1"/>
  <c r="U10" i="25"/>
  <c r="T10" i="25" s="1"/>
  <c r="L8" i="25"/>
  <c r="E8" i="25" s="1"/>
  <c r="H13" i="25"/>
  <c r="F13" i="17" s="1"/>
  <c r="I54" i="17"/>
  <c r="S98" i="25"/>
  <c r="AD159" i="25" s="1"/>
  <c r="F93" i="25"/>
  <c r="E62" i="17" s="1"/>
  <c r="F89" i="25"/>
  <c r="AB152" i="25" s="1"/>
  <c r="S86" i="25"/>
  <c r="AD149" i="25" s="1"/>
  <c r="L59" i="25"/>
  <c r="M13" i="25"/>
  <c r="L18" i="25"/>
  <c r="I18" i="25" s="1"/>
  <c r="H90" i="25"/>
  <c r="F59" i="17" s="1"/>
  <c r="G16" i="17"/>
  <c r="H87" i="25"/>
  <c r="F56" i="17" s="1"/>
  <c r="J18" i="17"/>
  <c r="AB159" i="25"/>
  <c r="D31" i="17"/>
  <c r="U18" i="25"/>
  <c r="M18" i="17" s="1"/>
  <c r="K7" i="17"/>
  <c r="M98" i="25"/>
  <c r="Q96" i="25"/>
  <c r="U96" i="25" s="1"/>
  <c r="S88" i="25"/>
  <c r="L57" i="17" s="1"/>
  <c r="AC149" i="25"/>
  <c r="O21" i="25"/>
  <c r="AF46" i="25" s="1"/>
  <c r="J17" i="17"/>
  <c r="D87" i="25"/>
  <c r="I58" i="17"/>
  <c r="S21" i="25"/>
  <c r="U20" i="25"/>
  <c r="M20" i="17" s="1"/>
  <c r="E69" i="25"/>
  <c r="K62" i="17"/>
  <c r="H96" i="25"/>
  <c r="O90" i="25"/>
  <c r="J59" i="17" s="1"/>
  <c r="Q88" i="25"/>
  <c r="U88" i="25" s="1"/>
  <c r="G71" i="25"/>
  <c r="I71" i="25"/>
  <c r="K21" i="17"/>
  <c r="AF29" i="25"/>
  <c r="Q99" i="25"/>
  <c r="AG46" i="25"/>
  <c r="L19" i="25"/>
  <c r="K19" i="25" s="1"/>
  <c r="U16" i="25"/>
  <c r="U19" i="25"/>
  <c r="T19" i="25" s="1"/>
  <c r="G59" i="25"/>
  <c r="H97" i="25"/>
  <c r="Q98" i="25"/>
  <c r="U15" i="25"/>
  <c r="N15" i="25" s="1"/>
  <c r="U8" i="25"/>
  <c r="L17" i="25"/>
  <c r="I17" i="25" s="1"/>
  <c r="D21" i="25"/>
  <c r="AA29" i="25" s="1"/>
  <c r="F43" i="17"/>
  <c r="H88" i="25"/>
  <c r="F57" i="17" s="1"/>
  <c r="D85" i="25"/>
  <c r="AA148" i="25" s="1"/>
  <c r="E9" i="17"/>
  <c r="I8" i="17"/>
  <c r="D42" i="17"/>
  <c r="AC45" i="25"/>
  <c r="J95" i="25"/>
  <c r="G64" i="17" s="1"/>
  <c r="J15" i="17"/>
  <c r="L66" i="25"/>
  <c r="O13" i="25"/>
  <c r="U7" i="25"/>
  <c r="P7" i="25" s="1"/>
  <c r="F96" i="25"/>
  <c r="AB157" i="25" s="1"/>
  <c r="I62" i="17"/>
  <c r="H94" i="25"/>
  <c r="F63" i="17" s="1"/>
  <c r="D93" i="25"/>
  <c r="H89" i="25"/>
  <c r="F58" i="17" s="1"/>
  <c r="D88" i="25"/>
  <c r="AA151" i="25" s="1"/>
  <c r="F86" i="25"/>
  <c r="E55" i="17" s="1"/>
  <c r="L7" i="25"/>
  <c r="E7" i="25" s="1"/>
  <c r="E71" i="25"/>
  <c r="U11" i="25"/>
  <c r="O87" i="25"/>
  <c r="AB150" i="25" s="1"/>
  <c r="F21" i="25"/>
  <c r="F99" i="25" s="1"/>
  <c r="E68" i="17" s="1"/>
  <c r="D90" i="25"/>
  <c r="AA153" i="25" s="1"/>
  <c r="D97" i="25"/>
  <c r="D66" i="17" s="1"/>
  <c r="S87" i="25"/>
  <c r="L56" i="17" s="1"/>
  <c r="M86" i="25"/>
  <c r="D13" i="25"/>
  <c r="D23" i="25" s="1"/>
  <c r="J97" i="25"/>
  <c r="AD158" i="25" s="1"/>
  <c r="H64" i="25"/>
  <c r="F35" i="17" s="1"/>
  <c r="D64" i="25"/>
  <c r="D74" i="25" s="1"/>
  <c r="M21" i="25"/>
  <c r="AE46" i="25" s="1"/>
  <c r="S13" i="25"/>
  <c r="AH45" i="25" s="1"/>
  <c r="L15" i="25"/>
  <c r="I15" i="25" s="1"/>
  <c r="E18" i="17"/>
  <c r="L12" i="25"/>
  <c r="E12" i="25" s="1"/>
  <c r="S85" i="25"/>
  <c r="AD148" i="25" s="1"/>
  <c r="L63" i="25"/>
  <c r="G63" i="25" s="1"/>
  <c r="F13" i="25"/>
  <c r="L63" i="17"/>
  <c r="T18" i="25"/>
  <c r="J21" i="17"/>
  <c r="F94" i="25"/>
  <c r="AB155" i="25" s="1"/>
  <c r="L62" i="25"/>
  <c r="H33" i="17" s="1"/>
  <c r="Q90" i="25"/>
  <c r="L16" i="25"/>
  <c r="V16" i="25" s="1"/>
  <c r="P20" i="25"/>
  <c r="L70" i="25"/>
  <c r="G70" i="25" s="1"/>
  <c r="L67" i="25"/>
  <c r="F64" i="25"/>
  <c r="F74" i="25" s="1"/>
  <c r="E45" i="17" s="1"/>
  <c r="K12" i="17"/>
  <c r="H21" i="25"/>
  <c r="AC29" i="25" s="1"/>
  <c r="F90" i="25"/>
  <c r="AB153" i="25" s="1"/>
  <c r="D86" i="25"/>
  <c r="D43" i="17"/>
  <c r="J57" i="17"/>
  <c r="D95" i="25"/>
  <c r="AA156" i="25" s="1"/>
  <c r="L61" i="25"/>
  <c r="H32" i="17" s="1"/>
  <c r="E58" i="23"/>
  <c r="D62" i="23"/>
  <c r="E54" i="23"/>
  <c r="M57" i="23"/>
  <c r="M60" i="23" s="1"/>
  <c r="M32" i="23"/>
  <c r="E32" i="23"/>
  <c r="E33" i="23" s="1"/>
  <c r="E12" i="23"/>
  <c r="I76" i="2"/>
  <c r="M76" i="2" s="1"/>
  <c r="K76" i="2"/>
  <c r="J76" i="2"/>
  <c r="M47" i="2"/>
  <c r="N47" i="2" s="1"/>
  <c r="M49" i="2"/>
  <c r="N49" i="2" s="1"/>
  <c r="M51" i="2"/>
  <c r="N51" i="2" s="1"/>
  <c r="M53" i="2"/>
  <c r="N53" i="2" s="1"/>
  <c r="R102" i="2" s="1"/>
  <c r="M55" i="2"/>
  <c r="M61" i="2"/>
  <c r="N61" i="2" s="1"/>
  <c r="R97" i="2" s="1"/>
  <c r="M63" i="2"/>
  <c r="M20" i="2"/>
  <c r="N20" i="2" s="1"/>
  <c r="M24" i="2"/>
  <c r="N24" i="2" s="1"/>
  <c r="M18" i="2"/>
  <c r="N18" i="2" s="1"/>
  <c r="M23" i="2"/>
  <c r="N23" i="2" s="1"/>
  <c r="H45" i="2"/>
  <c r="N45" i="2" s="1"/>
  <c r="H59" i="2"/>
  <c r="N59" i="2" s="1"/>
  <c r="M44" i="2"/>
  <c r="N44" i="2" s="1"/>
  <c r="H55" i="2"/>
  <c r="M10" i="2"/>
  <c r="N10" i="2" s="1"/>
  <c r="M14" i="2"/>
  <c r="N14" i="2" s="1"/>
  <c r="E43" i="17"/>
  <c r="M16" i="17"/>
  <c r="N16" i="25"/>
  <c r="U94" i="25"/>
  <c r="P94" i="25" s="1"/>
  <c r="P65" i="15"/>
  <c r="T13" i="15"/>
  <c r="R57" i="15"/>
  <c r="P8" i="25"/>
  <c r="H74" i="25"/>
  <c r="F45" i="17" s="1"/>
  <c r="C37" i="23"/>
  <c r="D37" i="23"/>
  <c r="N36" i="10"/>
  <c r="U63" i="15"/>
  <c r="AG99" i="7"/>
  <c r="Q123" i="9"/>
  <c r="R60" i="15"/>
  <c r="D19" i="16"/>
  <c r="E29" i="15"/>
  <c r="L65" i="17"/>
  <c r="L67" i="17"/>
  <c r="G82" i="7"/>
  <c r="Q53" i="13"/>
  <c r="Q83" i="13"/>
  <c r="Q93" i="13"/>
  <c r="M25" i="2"/>
  <c r="N25" i="2" s="1"/>
  <c r="N32" i="23"/>
  <c r="L10" i="25"/>
  <c r="I58" i="25"/>
  <c r="I38" i="15"/>
  <c r="T12" i="15"/>
  <c r="F19" i="16"/>
  <c r="I33" i="15"/>
  <c r="J58" i="17"/>
  <c r="I64" i="17"/>
  <c r="I66" i="17"/>
  <c r="Q13" i="13"/>
  <c r="Q103" i="13"/>
  <c r="Q113" i="13"/>
  <c r="P78" i="12"/>
  <c r="M27" i="2"/>
  <c r="N27" i="2" s="1"/>
  <c r="H71" i="10"/>
  <c r="J58" i="15"/>
  <c r="J68" i="15" s="1"/>
  <c r="H42" i="17"/>
  <c r="R55" i="15"/>
  <c r="I29" i="15"/>
  <c r="G32" i="15"/>
  <c r="J54" i="17"/>
  <c r="J62" i="17"/>
  <c r="J64" i="17"/>
  <c r="S23" i="15"/>
  <c r="D68" i="2"/>
  <c r="M11" i="2"/>
  <c r="N11" i="2" s="1"/>
  <c r="E39" i="14"/>
  <c r="Q38" i="13"/>
  <c r="Q78" i="13"/>
  <c r="M46" i="2"/>
  <c r="M50" i="2"/>
  <c r="N50" i="2" s="1"/>
  <c r="R101" i="2" s="1"/>
  <c r="M52" i="2"/>
  <c r="N52" i="2" s="1"/>
  <c r="R100" i="2" s="1"/>
  <c r="M54" i="2"/>
  <c r="N54" i="2" s="1"/>
  <c r="M62" i="2"/>
  <c r="N62" i="2" s="1"/>
  <c r="R99" i="2" s="1"/>
  <c r="M66" i="2"/>
  <c r="N66" i="2" s="1"/>
  <c r="M13" i="2"/>
  <c r="N13" i="2" s="1"/>
  <c r="M15" i="2"/>
  <c r="N15" i="2" s="1"/>
  <c r="M29" i="2"/>
  <c r="N29" i="2" s="1"/>
  <c r="M31" i="2"/>
  <c r="N31" i="2" s="1"/>
  <c r="M33" i="2"/>
  <c r="N33" i="2" s="1"/>
  <c r="M80" i="9"/>
  <c r="P37" i="7"/>
  <c r="Q58" i="13"/>
  <c r="Q98" i="13"/>
  <c r="H58" i="15"/>
  <c r="H63" i="2"/>
  <c r="M17" i="2"/>
  <c r="N17" i="2" s="1"/>
  <c r="AF182" i="11"/>
  <c r="Q76" i="8"/>
  <c r="Q76" i="12"/>
  <c r="Q78" i="12" s="1"/>
  <c r="AF183" i="11"/>
  <c r="AG91" i="12"/>
  <c r="E43" i="15"/>
  <c r="T60" i="15"/>
  <c r="J117" i="11"/>
  <c r="R17" i="15"/>
  <c r="G34" i="15"/>
  <c r="K65" i="17"/>
  <c r="J67" i="17"/>
  <c r="Q48" i="13"/>
  <c r="M21" i="2"/>
  <c r="N21" i="2" s="1"/>
  <c r="M30" i="2"/>
  <c r="N30" i="2" s="1"/>
  <c r="M32" i="2"/>
  <c r="N32" i="2" s="1"/>
  <c r="J13" i="25"/>
  <c r="U17" i="25"/>
  <c r="Q114" i="11"/>
  <c r="H117" i="11"/>
  <c r="Q116" i="11"/>
  <c r="Q9" i="11"/>
  <c r="G117" i="11"/>
  <c r="E35" i="17"/>
  <c r="G60" i="25"/>
  <c r="E35" i="23"/>
  <c r="Q122" i="13"/>
  <c r="P19" i="25"/>
  <c r="I68" i="25"/>
  <c r="G68" i="25"/>
  <c r="E35" i="15"/>
  <c r="I35" i="15"/>
  <c r="I13" i="17"/>
  <c r="U85" i="25"/>
  <c r="R85" i="25" s="1"/>
  <c r="AD152" i="25"/>
  <c r="U89" i="25"/>
  <c r="T89" i="25" s="1"/>
  <c r="J13" i="17"/>
  <c r="AE28" i="25"/>
  <c r="S68" i="15"/>
  <c r="U58" i="15"/>
  <c r="R16" i="25"/>
  <c r="N18" i="25"/>
  <c r="R18" i="25"/>
  <c r="C55" i="16"/>
  <c r="I63" i="25"/>
  <c r="E63" i="25"/>
  <c r="U62" i="15"/>
  <c r="N71" i="10"/>
  <c r="J56" i="17"/>
  <c r="E55" i="16"/>
  <c r="N57" i="23"/>
  <c r="N61" i="23" s="1"/>
  <c r="AD154" i="25"/>
  <c r="I65" i="17"/>
  <c r="D55" i="16"/>
  <c r="F55" i="16"/>
  <c r="AD155" i="25"/>
  <c r="O82" i="7"/>
  <c r="L57" i="15"/>
  <c r="D55" i="17"/>
  <c r="L53" i="15"/>
  <c r="K53" i="15" s="1"/>
  <c r="L63" i="15"/>
  <c r="D65" i="17"/>
  <c r="L60" i="15"/>
  <c r="K60" i="15" s="1"/>
  <c r="E67" i="17"/>
  <c r="F64" i="17"/>
  <c r="L9" i="25"/>
  <c r="G59" i="17"/>
  <c r="K54" i="17"/>
  <c r="K55" i="17"/>
  <c r="U56" i="15"/>
  <c r="L58" i="17"/>
  <c r="K63" i="17"/>
  <c r="M66" i="15"/>
  <c r="L66" i="17"/>
  <c r="K67" i="17"/>
  <c r="L13" i="15"/>
  <c r="L56" i="15"/>
  <c r="K56" i="15" s="1"/>
  <c r="L52" i="15"/>
  <c r="L62" i="15"/>
  <c r="K62" i="15" s="1"/>
  <c r="E56" i="17"/>
  <c r="F67" i="17"/>
  <c r="F62" i="17"/>
  <c r="G56" i="17"/>
  <c r="G67" i="17"/>
  <c r="D45" i="17"/>
  <c r="L55" i="15"/>
  <c r="D57" i="17"/>
  <c r="L65" i="15"/>
  <c r="K65" i="15" s="1"/>
  <c r="E58" i="17"/>
  <c r="I17" i="17"/>
  <c r="G57" i="17"/>
  <c r="G68" i="17"/>
  <c r="I57" i="17"/>
  <c r="I63" i="17"/>
  <c r="L64" i="17"/>
  <c r="J65" i="17"/>
  <c r="J66" i="17"/>
  <c r="I67" i="17"/>
  <c r="AD151" i="25"/>
  <c r="L21" i="15"/>
  <c r="L54" i="15"/>
  <c r="L64" i="15"/>
  <c r="L61" i="15"/>
  <c r="F58" i="15"/>
  <c r="E64" i="17"/>
  <c r="F55" i="17"/>
  <c r="F65" i="17"/>
  <c r="H66" i="15"/>
  <c r="G58" i="17"/>
  <c r="G62" i="17"/>
  <c r="G66" i="17"/>
  <c r="K19" i="15"/>
  <c r="G63" i="17"/>
  <c r="K57" i="15"/>
  <c r="D68" i="15" l="1"/>
  <c r="Z77" i="15" s="1"/>
  <c r="E45" i="15"/>
  <c r="I45" i="15"/>
  <c r="AA51" i="15"/>
  <c r="T65" i="15"/>
  <c r="K68" i="17"/>
  <c r="U23" i="15"/>
  <c r="P23" i="15" s="1"/>
  <c r="P13" i="15"/>
  <c r="T57" i="15"/>
  <c r="P55" i="15"/>
  <c r="T53" i="15"/>
  <c r="R54" i="15"/>
  <c r="T54" i="15"/>
  <c r="N16" i="17"/>
  <c r="O68" i="14"/>
  <c r="N65" i="14"/>
  <c r="O67" i="14"/>
  <c r="N67" i="14"/>
  <c r="E65" i="14"/>
  <c r="O66" i="14"/>
  <c r="N66" i="14"/>
  <c r="E61" i="14"/>
  <c r="O65" i="14"/>
  <c r="C69" i="14"/>
  <c r="D69" i="14"/>
  <c r="E67" i="14"/>
  <c r="Q80" i="9"/>
  <c r="Q84" i="8"/>
  <c r="O86" i="8"/>
  <c r="I86" i="8"/>
  <c r="Q37" i="8"/>
  <c r="K86" i="8"/>
  <c r="K78" i="26"/>
  <c r="J83" i="26"/>
  <c r="K83" i="26" s="1"/>
  <c r="K80" i="26"/>
  <c r="K82" i="26"/>
  <c r="K79" i="26"/>
  <c r="K77" i="26"/>
  <c r="C20" i="5"/>
  <c r="F20" i="5"/>
  <c r="E66" i="17"/>
  <c r="AB154" i="25"/>
  <c r="K20" i="25"/>
  <c r="AD153" i="25"/>
  <c r="P9" i="25"/>
  <c r="Q23" i="25"/>
  <c r="AG45" i="25"/>
  <c r="AG47" i="25" s="1"/>
  <c r="M10" i="17"/>
  <c r="N10" i="25"/>
  <c r="E18" i="25"/>
  <c r="H23" i="25"/>
  <c r="G18" i="25"/>
  <c r="L98" i="25"/>
  <c r="I98" i="25" s="1"/>
  <c r="H18" i="17"/>
  <c r="L87" i="25"/>
  <c r="E87" i="25" s="1"/>
  <c r="E65" i="17"/>
  <c r="E59" i="17"/>
  <c r="AA159" i="25"/>
  <c r="K18" i="25"/>
  <c r="G87" i="25"/>
  <c r="D56" i="17"/>
  <c r="D58" i="17"/>
  <c r="D59" i="17"/>
  <c r="H11" i="17"/>
  <c r="G11" i="25"/>
  <c r="E11" i="25"/>
  <c r="T93" i="25"/>
  <c r="P93" i="25"/>
  <c r="L62" i="17"/>
  <c r="E11" i="14"/>
  <c r="N20" i="25"/>
  <c r="AA155" i="25"/>
  <c r="R10" i="25"/>
  <c r="P10" i="25"/>
  <c r="U95" i="25"/>
  <c r="T95" i="25" s="1"/>
  <c r="G65" i="17"/>
  <c r="R20" i="25"/>
  <c r="C15" i="14"/>
  <c r="R53" i="15"/>
  <c r="K64" i="17"/>
  <c r="T20" i="25"/>
  <c r="Q124" i="13"/>
  <c r="N36" i="2"/>
  <c r="O23" i="25"/>
  <c r="U97" i="25"/>
  <c r="E54" i="17"/>
  <c r="M63" i="17"/>
  <c r="L96" i="25"/>
  <c r="H65" i="17" s="1"/>
  <c r="E13" i="14"/>
  <c r="D15" i="14"/>
  <c r="E62" i="23"/>
  <c r="C63" i="23" s="1"/>
  <c r="AA150" i="25"/>
  <c r="T61" i="15"/>
  <c r="R61" i="15"/>
  <c r="Q91" i="25"/>
  <c r="K60" i="17" s="1"/>
  <c r="N14" i="14"/>
  <c r="M19" i="17"/>
  <c r="O14" i="14"/>
  <c r="H15" i="17"/>
  <c r="AF28" i="25"/>
  <c r="AF30" i="25" s="1"/>
  <c r="N13" i="14"/>
  <c r="E15" i="25"/>
  <c r="AC158" i="25"/>
  <c r="I70" i="25"/>
  <c r="L97" i="25"/>
  <c r="G97" i="25" s="1"/>
  <c r="F54" i="17"/>
  <c r="E63" i="17"/>
  <c r="G69" i="25"/>
  <c r="H40" i="17"/>
  <c r="F66" i="17"/>
  <c r="E57" i="17"/>
  <c r="R94" i="25"/>
  <c r="V18" i="25"/>
  <c r="N18" i="17" s="1"/>
  <c r="K87" i="25"/>
  <c r="AA158" i="25"/>
  <c r="M23" i="25"/>
  <c r="L54" i="17"/>
  <c r="P18" i="25"/>
  <c r="E16" i="25"/>
  <c r="M66" i="17"/>
  <c r="M91" i="25"/>
  <c r="I60" i="17" s="1"/>
  <c r="AE45" i="25"/>
  <c r="AE47" i="25" s="1"/>
  <c r="G21" i="17"/>
  <c r="K11" i="25"/>
  <c r="H16" i="17"/>
  <c r="E20" i="25"/>
  <c r="D67" i="17"/>
  <c r="I16" i="25"/>
  <c r="AD28" i="25"/>
  <c r="T97" i="25"/>
  <c r="V20" i="25"/>
  <c r="N20" i="17" s="1"/>
  <c r="U86" i="25"/>
  <c r="N86" i="25" s="1"/>
  <c r="AC150" i="25"/>
  <c r="H20" i="17"/>
  <c r="G20" i="25"/>
  <c r="N88" i="25"/>
  <c r="M57" i="17"/>
  <c r="P88" i="25"/>
  <c r="T96" i="25"/>
  <c r="P96" i="25"/>
  <c r="T88" i="25"/>
  <c r="E62" i="25"/>
  <c r="K57" i="17"/>
  <c r="S99" i="25"/>
  <c r="L68" i="17" s="1"/>
  <c r="L21" i="17"/>
  <c r="AG29" i="25"/>
  <c r="AH46" i="25"/>
  <c r="AH47" i="25" s="1"/>
  <c r="H30" i="17"/>
  <c r="I59" i="25"/>
  <c r="M99" i="25"/>
  <c r="H8" i="17"/>
  <c r="G8" i="25"/>
  <c r="N12" i="25"/>
  <c r="P12" i="25"/>
  <c r="T7" i="25"/>
  <c r="M12" i="17"/>
  <c r="U13" i="25"/>
  <c r="N13" i="25" s="1"/>
  <c r="H91" i="25"/>
  <c r="F60" i="17" s="1"/>
  <c r="L72" i="25"/>
  <c r="H43" i="17" s="1"/>
  <c r="D35" i="17"/>
  <c r="R12" i="25"/>
  <c r="H34" i="17"/>
  <c r="E59" i="25"/>
  <c r="AC157" i="25"/>
  <c r="AE157" i="25" s="1"/>
  <c r="AC28" i="25"/>
  <c r="AC30" i="25" s="1"/>
  <c r="G62" i="25"/>
  <c r="R9" i="25"/>
  <c r="T9" i="25"/>
  <c r="N9" i="25"/>
  <c r="AD150" i="25"/>
  <c r="L88" i="25"/>
  <c r="K88" i="25" s="1"/>
  <c r="L55" i="17"/>
  <c r="I8" i="25"/>
  <c r="R88" i="25"/>
  <c r="L90" i="25"/>
  <c r="K90" i="25" s="1"/>
  <c r="D91" i="25"/>
  <c r="AC155" i="25"/>
  <c r="AE155" i="25" s="1"/>
  <c r="T86" i="25"/>
  <c r="U98" i="25"/>
  <c r="U99" i="25" s="1"/>
  <c r="R99" i="25" s="1"/>
  <c r="AE29" i="25"/>
  <c r="AE30" i="25" s="1"/>
  <c r="O99" i="25"/>
  <c r="J68" i="17" s="1"/>
  <c r="E17" i="25"/>
  <c r="H17" i="17"/>
  <c r="V15" i="25"/>
  <c r="N15" i="17" s="1"/>
  <c r="T15" i="25"/>
  <c r="M15" i="17"/>
  <c r="R15" i="25"/>
  <c r="D54" i="17"/>
  <c r="AD156" i="25"/>
  <c r="AE156" i="25" s="1"/>
  <c r="L85" i="25"/>
  <c r="V85" i="25" s="1"/>
  <c r="AA154" i="25"/>
  <c r="L93" i="25"/>
  <c r="H62" i="17" s="1"/>
  <c r="N96" i="25"/>
  <c r="L95" i="25"/>
  <c r="K95" i="25" s="1"/>
  <c r="I55" i="17"/>
  <c r="P15" i="25"/>
  <c r="AC159" i="25"/>
  <c r="AE159" i="25" s="1"/>
  <c r="E61" i="25"/>
  <c r="I61" i="25"/>
  <c r="K12" i="25"/>
  <c r="G12" i="25"/>
  <c r="V12" i="25"/>
  <c r="N12" i="17" s="1"/>
  <c r="T8" i="25"/>
  <c r="R8" i="25"/>
  <c r="H19" i="17"/>
  <c r="G19" i="25"/>
  <c r="I19" i="25"/>
  <c r="E67" i="25"/>
  <c r="G67" i="25"/>
  <c r="I23" i="17"/>
  <c r="I67" i="25"/>
  <c r="K15" i="25"/>
  <c r="G15" i="25"/>
  <c r="L21" i="25"/>
  <c r="G21" i="25" s="1"/>
  <c r="D62" i="17"/>
  <c r="M62" i="17"/>
  <c r="AB46" i="25"/>
  <c r="E21" i="17"/>
  <c r="AB29" i="25"/>
  <c r="R96" i="25"/>
  <c r="AC153" i="25"/>
  <c r="U90" i="25"/>
  <c r="D13" i="17"/>
  <c r="AA28" i="25"/>
  <c r="AA30" i="25" s="1"/>
  <c r="AA45" i="25"/>
  <c r="K59" i="17"/>
  <c r="M65" i="17"/>
  <c r="N93" i="25"/>
  <c r="K17" i="25"/>
  <c r="H38" i="17"/>
  <c r="AB28" i="25"/>
  <c r="F91" i="25"/>
  <c r="F101" i="25" s="1"/>
  <c r="AB45" i="25"/>
  <c r="F23" i="25"/>
  <c r="E13" i="17"/>
  <c r="AD37" i="25"/>
  <c r="AG28" i="25"/>
  <c r="L13" i="17"/>
  <c r="R86" i="25"/>
  <c r="P86" i="25"/>
  <c r="G7" i="25"/>
  <c r="I7" i="25"/>
  <c r="H7" i="17"/>
  <c r="E70" i="25"/>
  <c r="E19" i="25"/>
  <c r="AC151" i="25"/>
  <c r="AE151" i="25" s="1"/>
  <c r="R93" i="25"/>
  <c r="V8" i="25"/>
  <c r="N8" i="17" s="1"/>
  <c r="G17" i="25"/>
  <c r="S91" i="25"/>
  <c r="L86" i="25"/>
  <c r="E86" i="25" s="1"/>
  <c r="AA149" i="25"/>
  <c r="L94" i="25"/>
  <c r="H63" i="17" s="1"/>
  <c r="AD29" i="25"/>
  <c r="I21" i="17"/>
  <c r="U87" i="25"/>
  <c r="AB149" i="25"/>
  <c r="V7" i="25"/>
  <c r="N7" i="17" s="1"/>
  <c r="N7" i="25"/>
  <c r="M7" i="17"/>
  <c r="R7" i="25"/>
  <c r="Q101" i="25"/>
  <c r="K70" i="17" s="1"/>
  <c r="D64" i="17"/>
  <c r="H41" i="17"/>
  <c r="AE148" i="25"/>
  <c r="L64" i="25"/>
  <c r="H35" i="17" s="1"/>
  <c r="N8" i="25"/>
  <c r="I62" i="25"/>
  <c r="H12" i="17"/>
  <c r="G16" i="25"/>
  <c r="K16" i="25"/>
  <c r="P11" i="25"/>
  <c r="M11" i="17"/>
  <c r="T11" i="25"/>
  <c r="N11" i="25"/>
  <c r="V11" i="25"/>
  <c r="N11" i="17" s="1"/>
  <c r="R11" i="25"/>
  <c r="O91" i="25"/>
  <c r="AF45" i="25"/>
  <c r="AF47" i="25" s="1"/>
  <c r="V19" i="25"/>
  <c r="N19" i="17" s="1"/>
  <c r="R19" i="25"/>
  <c r="N19" i="25"/>
  <c r="M54" i="17"/>
  <c r="U21" i="25"/>
  <c r="M21" i="17" s="1"/>
  <c r="M8" i="17"/>
  <c r="I12" i="25"/>
  <c r="F21" i="17"/>
  <c r="H99" i="25"/>
  <c r="AC46" i="25"/>
  <c r="AC47" i="25" s="1"/>
  <c r="G61" i="25"/>
  <c r="L89" i="25"/>
  <c r="H58" i="17" s="1"/>
  <c r="AC152" i="25"/>
  <c r="AE152" i="25" s="1"/>
  <c r="G66" i="25"/>
  <c r="H37" i="17"/>
  <c r="E66" i="25"/>
  <c r="I66" i="25"/>
  <c r="AA46" i="25"/>
  <c r="D99" i="25"/>
  <c r="D68" i="17" s="1"/>
  <c r="D21" i="17"/>
  <c r="P16" i="25"/>
  <c r="T16" i="25"/>
  <c r="E55" i="23"/>
  <c r="E57" i="23"/>
  <c r="E59" i="23"/>
  <c r="M61" i="23"/>
  <c r="E61" i="23"/>
  <c r="D63" i="23"/>
  <c r="E14" i="23"/>
  <c r="E13" i="23"/>
  <c r="M36" i="2"/>
  <c r="N63" i="2"/>
  <c r="R98" i="2" s="1"/>
  <c r="N55" i="2"/>
  <c r="P17" i="25"/>
  <c r="N17" i="25"/>
  <c r="R17" i="25"/>
  <c r="T17" i="25"/>
  <c r="D23" i="17"/>
  <c r="J91" i="25"/>
  <c r="G13" i="17"/>
  <c r="J23" i="25"/>
  <c r="G23" i="17" s="1"/>
  <c r="N46" i="2"/>
  <c r="M68" i="2"/>
  <c r="D76" i="2"/>
  <c r="H76" i="2" s="1"/>
  <c r="H68" i="2"/>
  <c r="T23" i="15"/>
  <c r="C40" i="14"/>
  <c r="E38" i="14"/>
  <c r="D40" i="14"/>
  <c r="E36" i="14"/>
  <c r="N23" i="15"/>
  <c r="G60" i="17"/>
  <c r="N81" i="10"/>
  <c r="Q77" i="8"/>
  <c r="Q85" i="8"/>
  <c r="I10" i="25"/>
  <c r="V10" i="25"/>
  <c r="N10" i="17" s="1"/>
  <c r="K10" i="25"/>
  <c r="G10" i="25"/>
  <c r="H10" i="17"/>
  <c r="E10" i="25"/>
  <c r="Q117" i="11"/>
  <c r="G64" i="25"/>
  <c r="E64" i="25"/>
  <c r="P95" i="25"/>
  <c r="N95" i="25"/>
  <c r="R95" i="25"/>
  <c r="T63" i="15"/>
  <c r="P63" i="15"/>
  <c r="R63" i="15"/>
  <c r="M17" i="17"/>
  <c r="V17" i="25"/>
  <c r="N17" i="17" s="1"/>
  <c r="N94" i="25"/>
  <c r="T94" i="25"/>
  <c r="F68" i="17"/>
  <c r="H68" i="15"/>
  <c r="H56" i="17"/>
  <c r="V54" i="15"/>
  <c r="G54" i="15"/>
  <c r="I54" i="15"/>
  <c r="E54" i="15"/>
  <c r="V21" i="15"/>
  <c r="I21" i="15"/>
  <c r="G21" i="15"/>
  <c r="L23" i="15"/>
  <c r="E21" i="15"/>
  <c r="K55" i="15"/>
  <c r="I55" i="15"/>
  <c r="G55" i="15"/>
  <c r="V55" i="15"/>
  <c r="E55" i="15"/>
  <c r="E52" i="15"/>
  <c r="G52" i="15"/>
  <c r="I52" i="15"/>
  <c r="L68" i="15"/>
  <c r="K68" i="15" s="1"/>
  <c r="V52" i="15"/>
  <c r="L58" i="15"/>
  <c r="G58" i="15" s="1"/>
  <c r="I57" i="15"/>
  <c r="G57" i="15"/>
  <c r="E57" i="15"/>
  <c r="V57" i="15"/>
  <c r="K54" i="15"/>
  <c r="K21" i="15"/>
  <c r="F68" i="15"/>
  <c r="K52" i="15"/>
  <c r="I65" i="15"/>
  <c r="G65" i="15"/>
  <c r="V65" i="15"/>
  <c r="E65" i="15"/>
  <c r="I62" i="15"/>
  <c r="G62" i="15"/>
  <c r="V62" i="15"/>
  <c r="E62" i="15"/>
  <c r="I56" i="15"/>
  <c r="E56" i="15"/>
  <c r="G56" i="15"/>
  <c r="V56" i="15"/>
  <c r="K63" i="15"/>
  <c r="I63" i="15"/>
  <c r="G63" i="15"/>
  <c r="E63" i="15"/>
  <c r="V63" i="15"/>
  <c r="J23" i="17"/>
  <c r="P89" i="25"/>
  <c r="N89" i="25"/>
  <c r="R89" i="25"/>
  <c r="K23" i="17"/>
  <c r="I68" i="17"/>
  <c r="U66" i="15"/>
  <c r="N66" i="15"/>
  <c r="M68" i="15"/>
  <c r="M58" i="17"/>
  <c r="T56" i="15"/>
  <c r="R56" i="15"/>
  <c r="P56" i="15"/>
  <c r="G53" i="15"/>
  <c r="I53" i="15"/>
  <c r="E53" i="15"/>
  <c r="V53" i="15"/>
  <c r="N60" i="23"/>
  <c r="N59" i="23"/>
  <c r="Z84" i="15"/>
  <c r="M64" i="17"/>
  <c r="T62" i="15"/>
  <c r="R62" i="15"/>
  <c r="P62" i="15"/>
  <c r="R58" i="15"/>
  <c r="P58" i="15"/>
  <c r="T58" i="15"/>
  <c r="N85" i="25"/>
  <c r="P85" i="25"/>
  <c r="T85" i="25"/>
  <c r="G61" i="15"/>
  <c r="I61" i="15"/>
  <c r="V61" i="15"/>
  <c r="E61" i="15"/>
  <c r="K61" i="15"/>
  <c r="I13" i="15"/>
  <c r="E13" i="15"/>
  <c r="G13" i="15"/>
  <c r="V13" i="15"/>
  <c r="H9" i="17"/>
  <c r="E9" i="25"/>
  <c r="I9" i="25"/>
  <c r="L13" i="25"/>
  <c r="G9" i="25"/>
  <c r="V9" i="25"/>
  <c r="K9" i="25"/>
  <c r="E60" i="15"/>
  <c r="G60" i="15"/>
  <c r="V60" i="15"/>
  <c r="I60" i="15"/>
  <c r="L66" i="15"/>
  <c r="I66" i="15" s="1"/>
  <c r="N62" i="23"/>
  <c r="Z86" i="15"/>
  <c r="E64" i="15"/>
  <c r="G64" i="15"/>
  <c r="I64" i="15"/>
  <c r="V64" i="15"/>
  <c r="K13" i="15"/>
  <c r="K64" i="15"/>
  <c r="M101" i="25"/>
  <c r="F23" i="17"/>
  <c r="Z50" i="15" l="1"/>
  <c r="R23" i="15"/>
  <c r="G120" i="10"/>
  <c r="F125" i="10"/>
  <c r="F124" i="10" s="1"/>
  <c r="G123" i="10"/>
  <c r="G118" i="10"/>
  <c r="G124" i="10"/>
  <c r="Q86" i="8"/>
  <c r="K84" i="26"/>
  <c r="AE154" i="25"/>
  <c r="G98" i="25"/>
  <c r="E98" i="25"/>
  <c r="K98" i="25"/>
  <c r="V96" i="25"/>
  <c r="N65" i="17" s="1"/>
  <c r="H67" i="17"/>
  <c r="AE153" i="25"/>
  <c r="P13" i="25"/>
  <c r="R13" i="25"/>
  <c r="T13" i="25"/>
  <c r="M13" i="17"/>
  <c r="AE158" i="25"/>
  <c r="I87" i="25"/>
  <c r="AB47" i="25"/>
  <c r="H64" i="17"/>
  <c r="I90" i="25"/>
  <c r="H59" i="17"/>
  <c r="E90" i="25"/>
  <c r="U23" i="25"/>
  <c r="R23" i="25" s="1"/>
  <c r="G119" i="10"/>
  <c r="AG30" i="25"/>
  <c r="V95" i="25"/>
  <c r="N64" i="17" s="1"/>
  <c r="K97" i="25"/>
  <c r="G88" i="25"/>
  <c r="E60" i="17"/>
  <c r="P21" i="25"/>
  <c r="E95" i="25"/>
  <c r="T21" i="25"/>
  <c r="G121" i="10"/>
  <c r="I96" i="25"/>
  <c r="G96" i="25"/>
  <c r="V97" i="25"/>
  <c r="N66" i="17" s="1"/>
  <c r="R97" i="25"/>
  <c r="P97" i="25"/>
  <c r="N97" i="25"/>
  <c r="R21" i="25"/>
  <c r="E96" i="25"/>
  <c r="I95" i="25"/>
  <c r="N21" i="25"/>
  <c r="G122" i="10"/>
  <c r="K96" i="25"/>
  <c r="L23" i="17"/>
  <c r="I89" i="25"/>
  <c r="AD30" i="25"/>
  <c r="G95" i="25"/>
  <c r="H66" i="17"/>
  <c r="I97" i="25"/>
  <c r="M55" i="17"/>
  <c r="I72" i="25"/>
  <c r="E72" i="25"/>
  <c r="AE150" i="25"/>
  <c r="G72" i="25"/>
  <c r="E97" i="25"/>
  <c r="H101" i="25"/>
  <c r="F70" i="17" s="1"/>
  <c r="D101" i="25"/>
  <c r="D70" i="17" s="1"/>
  <c r="V89" i="25"/>
  <c r="N58" i="17" s="1"/>
  <c r="N98" i="25"/>
  <c r="P98" i="25"/>
  <c r="R98" i="25"/>
  <c r="T98" i="25"/>
  <c r="E88" i="25"/>
  <c r="M67" i="17"/>
  <c r="V88" i="25"/>
  <c r="N57" i="17" s="1"/>
  <c r="G86" i="25"/>
  <c r="L99" i="25"/>
  <c r="E99" i="25" s="1"/>
  <c r="P99" i="25"/>
  <c r="T99" i="25"/>
  <c r="H57" i="17"/>
  <c r="I64" i="25"/>
  <c r="D60" i="17"/>
  <c r="H55" i="17"/>
  <c r="N99" i="25"/>
  <c r="I88" i="25"/>
  <c r="AA47" i="25"/>
  <c r="L74" i="25"/>
  <c r="V98" i="25"/>
  <c r="N67" i="17" s="1"/>
  <c r="G90" i="25"/>
  <c r="K85" i="25"/>
  <c r="I86" i="25"/>
  <c r="K86" i="25"/>
  <c r="V86" i="25"/>
  <c r="N55" i="17" s="1"/>
  <c r="E93" i="25"/>
  <c r="V93" i="25"/>
  <c r="N62" i="17" s="1"/>
  <c r="I93" i="25"/>
  <c r="G93" i="25"/>
  <c r="K93" i="25"/>
  <c r="V21" i="25"/>
  <c r="N21" i="17" s="1"/>
  <c r="H21" i="17"/>
  <c r="S101" i="25"/>
  <c r="L70" i="17" s="1"/>
  <c r="L60" i="17"/>
  <c r="O101" i="25"/>
  <c r="J70" i="17" s="1"/>
  <c r="J60" i="17"/>
  <c r="N87" i="25"/>
  <c r="V87" i="25"/>
  <c r="N56" i="17" s="1"/>
  <c r="P87" i="25"/>
  <c r="M56" i="17"/>
  <c r="T87" i="25"/>
  <c r="R87" i="25"/>
  <c r="G85" i="25"/>
  <c r="I85" i="25"/>
  <c r="L91" i="25"/>
  <c r="H60" i="17" s="1"/>
  <c r="T90" i="25"/>
  <c r="N90" i="25"/>
  <c r="P90" i="25"/>
  <c r="R90" i="25"/>
  <c r="M59" i="17"/>
  <c r="G89" i="25"/>
  <c r="E89" i="25"/>
  <c r="K89" i="25"/>
  <c r="E94" i="25"/>
  <c r="K94" i="25"/>
  <c r="I94" i="25"/>
  <c r="G94" i="25"/>
  <c r="V94" i="25"/>
  <c r="N63" i="17" s="1"/>
  <c r="AB30" i="25"/>
  <c r="I21" i="25"/>
  <c r="K21" i="25"/>
  <c r="E21" i="25"/>
  <c r="U91" i="25"/>
  <c r="R91" i="25" s="1"/>
  <c r="H54" i="17"/>
  <c r="E85" i="25"/>
  <c r="AE149" i="25"/>
  <c r="E23" i="17"/>
  <c r="AE36" i="25"/>
  <c r="AC38" i="25" s="1"/>
  <c r="V90" i="25"/>
  <c r="N59" i="17" s="1"/>
  <c r="E11" i="23"/>
  <c r="C15" i="23"/>
  <c r="D15" i="23"/>
  <c r="N68" i="2"/>
  <c r="N76" i="2" s="1"/>
  <c r="H45" i="17"/>
  <c r="Q29" i="17" s="1"/>
  <c r="G74" i="25"/>
  <c r="E74" i="25"/>
  <c r="I74" i="25"/>
  <c r="J101" i="25"/>
  <c r="G70" i="17" s="1"/>
  <c r="N9" i="17"/>
  <c r="V13" i="25"/>
  <c r="K13" i="25"/>
  <c r="E13" i="25"/>
  <c r="L23" i="25"/>
  <c r="H23" i="17" s="1"/>
  <c r="R29" i="17" s="1"/>
  <c r="G13" i="25"/>
  <c r="I13" i="25"/>
  <c r="H13" i="17"/>
  <c r="I70" i="17"/>
  <c r="Z83" i="15"/>
  <c r="N68" i="15"/>
  <c r="AE37" i="25"/>
  <c r="AB39" i="25" s="1"/>
  <c r="V58" i="15"/>
  <c r="I58" i="15"/>
  <c r="K58" i="15"/>
  <c r="E58" i="15"/>
  <c r="N54" i="17"/>
  <c r="Z79" i="15"/>
  <c r="AA79" i="15" s="1"/>
  <c r="I68" i="15"/>
  <c r="M68" i="17"/>
  <c r="P66" i="15"/>
  <c r="U68" i="15"/>
  <c r="AA86" i="15" s="1"/>
  <c r="T66" i="15"/>
  <c r="R66" i="15"/>
  <c r="E70" i="17"/>
  <c r="G68" i="15"/>
  <c r="Z78" i="15"/>
  <c r="AA78" i="15" s="1"/>
  <c r="E68" i="15"/>
  <c r="AA77" i="15"/>
  <c r="K23" i="15"/>
  <c r="Z51" i="15"/>
  <c r="G23" i="15"/>
  <c r="I23" i="15"/>
  <c r="E23" i="15"/>
  <c r="V23" i="15"/>
  <c r="K66" i="15"/>
  <c r="V66" i="15"/>
  <c r="E66" i="15"/>
  <c r="G66" i="15"/>
  <c r="G125" i="10" l="1"/>
  <c r="N23" i="25"/>
  <c r="M23" i="17"/>
  <c r="S29" i="17" s="1"/>
  <c r="P23" i="25"/>
  <c r="T23" i="25"/>
  <c r="AH30" i="25"/>
  <c r="AE31" i="25" s="1"/>
  <c r="AI47" i="25"/>
  <c r="AE48" i="25" s="1"/>
  <c r="AF159" i="25"/>
  <c r="AC39" i="25"/>
  <c r="V23" i="25"/>
  <c r="L101" i="25"/>
  <c r="K101" i="25" s="1"/>
  <c r="I99" i="25"/>
  <c r="N13" i="17"/>
  <c r="K99" i="25"/>
  <c r="G99" i="25"/>
  <c r="H68" i="17"/>
  <c r="U101" i="25"/>
  <c r="N101" i="25" s="1"/>
  <c r="AG31" i="25"/>
  <c r="V99" i="25"/>
  <c r="N68" i="17" s="1"/>
  <c r="M60" i="17"/>
  <c r="T91" i="25"/>
  <c r="I91" i="25"/>
  <c r="E91" i="25"/>
  <c r="G91" i="25"/>
  <c r="V91" i="25"/>
  <c r="P91" i="25"/>
  <c r="N91" i="25"/>
  <c r="K91" i="25"/>
  <c r="R104" i="2"/>
  <c r="S101" i="2" s="1"/>
  <c r="AA84" i="15"/>
  <c r="AD38" i="25"/>
  <c r="AA38" i="25"/>
  <c r="AB38" i="25"/>
  <c r="AD39" i="25"/>
  <c r="AA39" i="25"/>
  <c r="AA83" i="15"/>
  <c r="V68" i="15"/>
  <c r="R68" i="15"/>
  <c r="AA85" i="15"/>
  <c r="P68" i="15"/>
  <c r="T68" i="15"/>
  <c r="E23" i="25"/>
  <c r="G23" i="25"/>
  <c r="E101" i="25" l="1"/>
  <c r="AB31" i="25"/>
  <c r="AA31" i="25"/>
  <c r="AF31" i="25"/>
  <c r="AD31" i="25"/>
  <c r="AC31" i="25"/>
  <c r="AC48" i="25"/>
  <c r="G101" i="25"/>
  <c r="AB48" i="25"/>
  <c r="AH48" i="25"/>
  <c r="AG48" i="25"/>
  <c r="AF48" i="25"/>
  <c r="AA48" i="25"/>
  <c r="N23" i="17"/>
  <c r="M70" i="17"/>
  <c r="P101" i="25"/>
  <c r="T101" i="25"/>
  <c r="R101" i="25"/>
  <c r="V101" i="25"/>
  <c r="N70" i="17" s="1"/>
  <c r="N60" i="17"/>
  <c r="H70" i="17"/>
  <c r="I101" i="25"/>
  <c r="S100" i="2"/>
  <c r="S98" i="2"/>
  <c r="S99" i="2"/>
  <c r="S102" i="2"/>
  <c r="R103" i="2"/>
  <c r="S103" i="2" s="1"/>
  <c r="S97" i="2"/>
</calcChain>
</file>

<file path=xl/sharedStrings.xml><?xml version="1.0" encoding="utf-8"?>
<sst xmlns="http://schemas.openxmlformats.org/spreadsheetml/2006/main" count="3572" uniqueCount="369">
  <si>
    <t>Nº</t>
  </si>
  <si>
    <t>Nombre de la empresa</t>
  </si>
  <si>
    <t>Abreviatura</t>
  </si>
  <si>
    <t>COELVISA</t>
  </si>
  <si>
    <t>Electro Oriente S.A.</t>
  </si>
  <si>
    <t>ELOR</t>
  </si>
  <si>
    <t>Electro Pangoa S.A.</t>
  </si>
  <si>
    <t>EPASA</t>
  </si>
  <si>
    <t>Electro Puno S.A.A.</t>
  </si>
  <si>
    <t>ELPUNO</t>
  </si>
  <si>
    <t>Electro Sur Este S.A.A.</t>
  </si>
  <si>
    <t>ELSE</t>
  </si>
  <si>
    <t>Electro Ucayali S.A.</t>
  </si>
  <si>
    <t>ELU</t>
  </si>
  <si>
    <t>Electrocentro S.A.</t>
  </si>
  <si>
    <t>ELC</t>
  </si>
  <si>
    <t>Electronoroeste S.A.</t>
  </si>
  <si>
    <t>ENOSA</t>
  </si>
  <si>
    <t>ELNM</t>
  </si>
  <si>
    <t>Electronorte S.A.</t>
  </si>
  <si>
    <t>Electrosur S.A.</t>
  </si>
  <si>
    <t>ELS</t>
  </si>
  <si>
    <t>Empresa de Servicios Eléctricos Municipales de Paramonga S.A.</t>
  </si>
  <si>
    <t>EMSEMSA</t>
  </si>
  <si>
    <t>Empresa Municipal de Servicio Eléctrico de Tocache S.A.</t>
  </si>
  <si>
    <t>TOCACHE</t>
  </si>
  <si>
    <t>Empresa Municipal de Servicios Eléctricos Utcubamba S.A.C.</t>
  </si>
  <si>
    <t>EMSEU</t>
  </si>
  <si>
    <t>CHAVIMOCHIC</t>
  </si>
  <si>
    <t>Luz del Sur S.A.A.</t>
  </si>
  <si>
    <t>LUZ del SUR</t>
  </si>
  <si>
    <t>Servicios Eléctricos Rioja S.A.</t>
  </si>
  <si>
    <t>SERSA</t>
  </si>
  <si>
    <t>Sociedad Eléctrica del Sur Oeste S.A.</t>
  </si>
  <si>
    <t>SEAL</t>
  </si>
  <si>
    <t xml:space="preserve">          Además se considera la venta de energía a cliente final comercializada por empresas generadoras</t>
  </si>
  <si>
    <t>EDELSA</t>
  </si>
  <si>
    <t>ELDUNAS</t>
  </si>
  <si>
    <t>ELN</t>
  </si>
  <si>
    <t>EILHICHA</t>
  </si>
  <si>
    <t>5.2.  NÚMERO DE CLIENTES FINALES DE EMPRESAS GENERADORAS Y DISTRIBUIDORAS DE ENERGÍA ELÉCTRICA</t>
  </si>
  <si>
    <t>5.2.1.   Empresas generadoras</t>
  </si>
  <si>
    <t>Mercado</t>
  </si>
  <si>
    <t>Total general</t>
  </si>
  <si>
    <t>Regulado</t>
  </si>
  <si>
    <t>Libre</t>
  </si>
  <si>
    <t>MAT</t>
  </si>
  <si>
    <t>AT</t>
  </si>
  <si>
    <t>MT</t>
  </si>
  <si>
    <t>BT</t>
  </si>
  <si>
    <t>Total</t>
  </si>
  <si>
    <t>Bioenergía del Chira S.A.</t>
  </si>
  <si>
    <t>Empresa de Generación Eléctrica San Gabán S.A.</t>
  </si>
  <si>
    <t>Empresa de Generación Huanza S.A.</t>
  </si>
  <si>
    <t>Hidroeléctrica Huanchor S.A.C.</t>
  </si>
  <si>
    <t>Kallpa Generación S.A.</t>
  </si>
  <si>
    <t>Shougang Generación Eléctrica S.A.A.</t>
  </si>
  <si>
    <t>Total generadoras</t>
  </si>
  <si>
    <t>5.2.2     Empresa  distribuidoras</t>
  </si>
  <si>
    <t>Total distribuidoras</t>
  </si>
  <si>
    <t>5.2.3.    Total número de clientes empresas generadoras y distribuidoras</t>
  </si>
  <si>
    <t>Generadoras y Distribuidoras</t>
  </si>
  <si>
    <t xml:space="preserve">T O T A L   G E N E R A L </t>
  </si>
  <si>
    <t>TOTAL DE CLIENTES:</t>
  </si>
  <si>
    <t>LUZ DEL SUR</t>
  </si>
  <si>
    <t>Otros</t>
  </si>
  <si>
    <t>TOTAL:</t>
  </si>
  <si>
    <t xml:space="preserve">5.3.1. Venta de energía eléctrica a cliente final a nivel nacional </t>
  </si>
  <si>
    <t>a.- Venta de energía eléctrica según el tipo de mercado y empresas (GWh)</t>
  </si>
  <si>
    <t>Empresa</t>
  </si>
  <si>
    <t>Generadoras</t>
  </si>
  <si>
    <t>Distribuidoras</t>
  </si>
  <si>
    <t>Tipo de mercado</t>
  </si>
  <si>
    <t>TOTAL</t>
  </si>
  <si>
    <t>b.- Venta de energía electrica según sistema y empresa (GWh)</t>
  </si>
  <si>
    <t>TIPO</t>
  </si>
  <si>
    <t>TIPO DE MERCADO</t>
  </si>
  <si>
    <t>SEIN</t>
  </si>
  <si>
    <t>SS AA</t>
  </si>
  <si>
    <t>c.- Venta de energía eléctrica según nivel de tensión y empresa (GWh)</t>
  </si>
  <si>
    <t>Nivel de tensión</t>
  </si>
  <si>
    <t xml:space="preserve">5.3.2.     Venta total mensual de energía eléctrica a cliente final por tipo de mercado y nivel de tensión  </t>
  </si>
  <si>
    <t>5.3.2.1.   Empresas distribuidoras  (GWh)</t>
  </si>
  <si>
    <t xml:space="preserve"> </t>
  </si>
  <si>
    <t>Mercado libre</t>
  </si>
  <si>
    <t>Mercado regulado</t>
  </si>
  <si>
    <t>Mes</t>
  </si>
  <si>
    <t>%</t>
  </si>
  <si>
    <t>Sub-Total</t>
  </si>
  <si>
    <t>Enero</t>
  </si>
  <si>
    <t>Febrero</t>
  </si>
  <si>
    <t>Marzo</t>
  </si>
  <si>
    <t>Abril</t>
  </si>
  <si>
    <t>Mayo</t>
  </si>
  <si>
    <t>Junio</t>
  </si>
  <si>
    <t>Semestre I</t>
  </si>
  <si>
    <t>Julio</t>
  </si>
  <si>
    <t>Agosto</t>
  </si>
  <si>
    <t>Setiembre</t>
  </si>
  <si>
    <t>Octubre</t>
  </si>
  <si>
    <t>Noviembre</t>
  </si>
  <si>
    <t>Diciembre</t>
  </si>
  <si>
    <t>Semestre II</t>
  </si>
  <si>
    <t>Total anual</t>
  </si>
  <si>
    <t>Mercado Libre</t>
  </si>
  <si>
    <t>Mercado Regulado</t>
  </si>
  <si>
    <t>5.3.2.2.   Empresas generadoras (GWh)</t>
  </si>
  <si>
    <t>5.3.2.3.   Empresas distribuidoras y generadoras (GWh)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</si>
  <si>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</si>
  <si>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</si>
  <si>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</si>
  <si>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</si>
  <si>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</si>
  <si>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</si>
  <si>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</si>
  <si>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</si>
  <si>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</si>
  <si>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</si>
  <si>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</si>
  <si>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</si>
  <si>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5.3.3.    Venta mensual de energía eléctrica por sector económico (GWh)</t>
  </si>
  <si>
    <t>5.3.3.1  Venta mensual por sector económico (GWh)</t>
  </si>
  <si>
    <t>Sector económico</t>
  </si>
  <si>
    <t>Industrial</t>
  </si>
  <si>
    <t>Comercial</t>
  </si>
  <si>
    <t>Residencial</t>
  </si>
  <si>
    <t>mensual</t>
  </si>
  <si>
    <t>Total energía por sector</t>
  </si>
  <si>
    <t>Alumbrado Público</t>
  </si>
  <si>
    <t>Set</t>
  </si>
  <si>
    <t>5.3.4.1.</t>
  </si>
  <si>
    <t xml:space="preserve">  Empresas generadoras </t>
  </si>
  <si>
    <t>5.3.4.2</t>
  </si>
  <si>
    <t xml:space="preserve">   Empresas distribuidoras </t>
  </si>
  <si>
    <t>5.3.4.3.  Total generadoras y distribuidoras</t>
  </si>
  <si>
    <t xml:space="preserve">                        Total generadoras y distribuidoras</t>
  </si>
  <si>
    <t>KALLPA</t>
  </si>
  <si>
    <t xml:space="preserve">5.3.5.   Venta mensual de energía eléctrica por empresa </t>
  </si>
  <si>
    <t>5.3.5.1.  Venta mensual de energía eléctrica a cliente final por tipo de empresa (GWh)</t>
  </si>
  <si>
    <t>5.3.5.1.1.   Empresas generadoras a clientes finales del mercado libre (GWh)</t>
  </si>
  <si>
    <t>N°</t>
  </si>
  <si>
    <t xml:space="preserve">Total </t>
  </si>
  <si>
    <t>Statkraft Perú S.A.</t>
  </si>
  <si>
    <t>Total mensual generadoras</t>
  </si>
  <si>
    <t>5.3.5.1.2.   Empresas distribuidoras a clientes finales del mercado libre y regulado (GWh)</t>
  </si>
  <si>
    <t>Total mensual distribuidoras</t>
  </si>
  <si>
    <t>5.3.5.1.3    Total mensual generadoras y distribuidoras  (GWh)</t>
  </si>
  <si>
    <t>GENERADORAS</t>
  </si>
  <si>
    <t>DISTRIBUIDORAS</t>
  </si>
  <si>
    <t>5.3.5.2.   Venta mensual de energía eléctrica a cliente final por tipo de empresa y sistema</t>
  </si>
  <si>
    <t>5.3.5.2.1.    Empresas generadoras a clientes finales del mercado libre (GWh)</t>
  </si>
  <si>
    <t>Sistema</t>
  </si>
  <si>
    <t xml:space="preserve">Total mensual generadoras por sistema </t>
  </si>
  <si>
    <t>Total  generadoras</t>
  </si>
  <si>
    <t>5.3.5.2.2.    Empresas distribuidoras a clientes finales del mercado libre y regulado (GWh)</t>
  </si>
  <si>
    <t>Total mensual distribuidoras por sistema</t>
  </si>
  <si>
    <t>Total  distribuidoras</t>
  </si>
  <si>
    <t>5.3.5.2.3      Total mensual generadoras y distribuidoras (GWh)</t>
  </si>
  <si>
    <t>Total mensual generadoras y distribuidoras  por sistema</t>
  </si>
  <si>
    <t>Total mensual generadoras y distribuidoras</t>
  </si>
  <si>
    <t>5.3.5.3.   Venta mensual de energía eléctrica de empresas distribuidoras a cliente final - por tipo de mercado (GWh)</t>
  </si>
  <si>
    <t>Total mensual por tipo de mercado</t>
  </si>
  <si>
    <t>VENTA A CLIENTES REGULADOS</t>
  </si>
  <si>
    <t>VENTA A CLIENTES LIBRES</t>
  </si>
  <si>
    <t>5.3.5.4.    Venta de energía eléctrica de empresas generadoras y distribuidoras por nivel de tensión  (GWh)</t>
  </si>
  <si>
    <t>5.3.5.4.1.   Empresas generadoras</t>
  </si>
  <si>
    <t/>
  </si>
  <si>
    <t>5.3.5.4.2.     Empresa  distribuidoras</t>
  </si>
  <si>
    <t>5.3.5.4.3.    Total generadoras y distribuidoras</t>
  </si>
  <si>
    <t xml:space="preserve">5.3.5.5.      Venta mensual de energía eléctrica a cliente final  -  por nivel de tensión </t>
  </si>
  <si>
    <t>5.3.5.5.1.   Empresas generadoras al mercado libre (GWh)</t>
  </si>
  <si>
    <t>Tensión</t>
  </si>
  <si>
    <t>Septiembre</t>
  </si>
  <si>
    <t>Total Empresa</t>
  </si>
  <si>
    <t>Total mensual por niveles de tensión</t>
  </si>
  <si>
    <t>STATKRAFT</t>
  </si>
  <si>
    <t>5.3.5.5.2.   Empresas distribuidoras al mercado libre (GWh)</t>
  </si>
  <si>
    <t>Electro Dunas S.A.A.</t>
  </si>
  <si>
    <t>Total mensual por nivel de tensión</t>
  </si>
  <si>
    <t>5.3.5.5.3.   Empresas distribuidoras al mercado regulado (GWh)</t>
  </si>
  <si>
    <t>Total mensual por  nivel de tensión</t>
  </si>
  <si>
    <t>5.4.1 Facturación de energía eléctrica a cliente final a nivel nacional (miles  US $)</t>
  </si>
  <si>
    <t>a.- Según el tipo de mercado y empresa</t>
  </si>
  <si>
    <t>Tipo de Mercado</t>
  </si>
  <si>
    <t>b.- Según sistema y empresa</t>
  </si>
  <si>
    <t>Por sistema</t>
  </si>
  <si>
    <t>c.- Según nivel de tensión y empresa</t>
  </si>
  <si>
    <t>5.4.2.     Facturación total mensual de energía eléctrica a cliente final por tipo de mercado y nivel de tensión (Miles  US $)</t>
  </si>
  <si>
    <t>5.4.2.1.  Empresas distribuidoras</t>
  </si>
  <si>
    <t>Total mercado libre</t>
  </si>
  <si>
    <t>Total mercado regulado</t>
  </si>
  <si>
    <t>5.4.2.2.   Empresas generadoras</t>
  </si>
  <si>
    <t>5.4.2.3.   Empresas distribuidoras y generadoras (Miles  US $)</t>
  </si>
  <si>
    <t>Total mercado</t>
  </si>
  <si>
    <t>libre</t>
  </si>
  <si>
    <t>regulado</t>
  </si>
  <si>
    <t>LIBRE</t>
  </si>
  <si>
    <t>REGULADO</t>
  </si>
  <si>
    <t xml:space="preserve">5.4.3.   Facturación mensual de energía eléctrica a cliente final por sector </t>
  </si>
  <si>
    <t>económico (Miles US $)</t>
  </si>
  <si>
    <t>Alumbrado. Público</t>
  </si>
  <si>
    <t>5.5.1.     Precio medio mensual por nivel de tensión (Cent US $/ kWh)</t>
  </si>
  <si>
    <t>5.5.1.1.  Empresas distribuidoras</t>
  </si>
  <si>
    <t>5.5.1.2.   Empresas generadoras</t>
  </si>
  <si>
    <t>Generadora</t>
  </si>
  <si>
    <t>Distribuidora</t>
  </si>
  <si>
    <t>5.5.1.3.   Empresas distribuidoras y generadoras (Cent.  US $/ kWh))</t>
  </si>
  <si>
    <t>Nombre de la Empresa</t>
  </si>
  <si>
    <t>Tipos de Tarifa ( Cent. US$/kWh)</t>
  </si>
  <si>
    <t>MAT2</t>
  </si>
  <si>
    <t>AT2</t>
  </si>
  <si>
    <t>MT2</t>
  </si>
  <si>
    <t>MT3</t>
  </si>
  <si>
    <t>MT4</t>
  </si>
  <si>
    <t>BT2</t>
  </si>
  <si>
    <t>BT3</t>
  </si>
  <si>
    <t>BT4</t>
  </si>
  <si>
    <t>BT5A</t>
  </si>
  <si>
    <t>BT5BNR</t>
  </si>
  <si>
    <t>BT5BR</t>
  </si>
  <si>
    <t>BT5DNR</t>
  </si>
  <si>
    <t>BT5DR</t>
  </si>
  <si>
    <t>BT5ENR</t>
  </si>
  <si>
    <t>BT5ER</t>
  </si>
  <si>
    <t>BT6R</t>
  </si>
  <si>
    <t>BT7NR</t>
  </si>
  <si>
    <t>BT7R</t>
  </si>
  <si>
    <t>BT8R</t>
  </si>
  <si>
    <t>Precio Medio Distribuidoras</t>
  </si>
  <si>
    <t>5.5.3.   Precio medio mensual de energía eléctrica en el mercado regulado</t>
  </si>
  <si>
    <t>5.5.3.1.  Precio medio mensual  de tarifas en media tensión  (cent US $/kWh)</t>
  </si>
  <si>
    <t>Opción Tarifaria</t>
  </si>
  <si>
    <t>Precio Medio Anual</t>
  </si>
  <si>
    <t>Precio medio mensual por tarifa</t>
  </si>
  <si>
    <t>5.5.3.2.  Precio medio mensual  de tarifas en baja tensión  (cent US $ / kWh )</t>
  </si>
  <si>
    <t>Sociedad Electrica del Sur Oeste S.A.</t>
  </si>
  <si>
    <t>Total :Precio medio mensual en distribución</t>
  </si>
  <si>
    <t>Consorcio Eléctrico de Villacuri S.A.C.</t>
  </si>
  <si>
    <t>Enel Distribución Perú S.A.A.</t>
  </si>
  <si>
    <t>ENEDIS</t>
  </si>
  <si>
    <t>EGEPSA</t>
  </si>
  <si>
    <t>Eléctrica Santa Rosa S.A.C.</t>
  </si>
  <si>
    <t>Enel Generación Perú S.A.A.</t>
  </si>
  <si>
    <t>Enel Generación Piura S.A.</t>
  </si>
  <si>
    <t>Fénix Power Perú S.A.</t>
  </si>
  <si>
    <t>SDF Energía S.A.C.</t>
  </si>
  <si>
    <t>Termoselva S.R.L.</t>
  </si>
  <si>
    <t>NIVEL DE TENSIÓN</t>
  </si>
  <si>
    <t>Alumbrado Publico</t>
  </si>
  <si>
    <t>ENGIE</t>
  </si>
  <si>
    <t>ELECTROPERÚ</t>
  </si>
  <si>
    <t>ELECTROPERU</t>
  </si>
  <si>
    <t>EGEHUANZA</t>
  </si>
  <si>
    <t>TERMOCHILCA</t>
  </si>
  <si>
    <t>BT5C</t>
  </si>
  <si>
    <t>UCAYALI</t>
  </si>
  <si>
    <t>Precio Medio en  MT</t>
  </si>
  <si>
    <t>PRECIO MEDIO MENSUAL POR TARIFA - BT</t>
  </si>
  <si>
    <t>Cubos OLAP</t>
  </si>
  <si>
    <t xml:space="preserve">FMES: </t>
  </si>
  <si>
    <t>12</t>
  </si>
  <si>
    <t xml:space="preserve">INTERCONEXION SISTEMA ELEC: </t>
  </si>
  <si>
    <t>TIPO DE EMPRESA</t>
  </si>
  <si>
    <t>Suma</t>
  </si>
  <si>
    <t>MERCADO</t>
  </si>
  <si>
    <t>TENSION</t>
  </si>
  <si>
    <t>D</t>
  </si>
  <si>
    <t>Egepsa S.A.</t>
  </si>
  <si>
    <t>Empresa de Distribución y Comercialización de Electricidad San Ramon S.A.</t>
  </si>
  <si>
    <t>Empresa de Interés Local Hidroeléctrica S.A. de Chacas</t>
  </si>
  <si>
    <t>Hidrandina S.A.</t>
  </si>
  <si>
    <t>Luz del Sur S.A.</t>
  </si>
  <si>
    <t>Proyecto Especial Chavimochic</t>
  </si>
  <si>
    <t>G</t>
  </si>
  <si>
    <t>Compañia Eléctrica El Platanal S.A.</t>
  </si>
  <si>
    <t>Electroperú S.A.</t>
  </si>
  <si>
    <t>Emp. de Generación Eléctrica de Arequipa S.A.</t>
  </si>
  <si>
    <t>Empresa de Generación Eléctrica del Sur S.A.</t>
  </si>
  <si>
    <t>Empresa de Generacion Electrica Machupicchu S.A.</t>
  </si>
  <si>
    <t>ENGIE EnergÍa Perú S.A.</t>
  </si>
  <si>
    <t>Termochilca S.A.</t>
  </si>
  <si>
    <t xml:space="preserve">TENSION: </t>
  </si>
  <si>
    <t xml:space="preserve">NOMBRE DE EMPRESA: </t>
  </si>
  <si>
    <t>TOTAL ENERGÍA GWh</t>
  </si>
  <si>
    <t>5.3.  VENTA DE ENERGÍA ELÉCTRICA</t>
  </si>
  <si>
    <t xml:space="preserve">MERCADO: </t>
  </si>
  <si>
    <t>INTERCONEXION SISTEMA ELEC</t>
  </si>
  <si>
    <t>AISLADO</t>
  </si>
  <si>
    <t>Compañia Hidroeléctrica Tingo S.A.</t>
  </si>
  <si>
    <t>5.3.4.   Venta de energía eléctrica por empresa (GWh)</t>
  </si>
  <si>
    <t>FMES</t>
  </si>
  <si>
    <t xml:space="preserve">TIPO DE EMPRESA: </t>
  </si>
  <si>
    <t>CIIU 1</t>
  </si>
  <si>
    <t>ALUMBRADO PÚBLICO</t>
  </si>
  <si>
    <t>COMERCIAL</t>
  </si>
  <si>
    <t>INDUSTRIAL</t>
  </si>
  <si>
    <t>RESIDENCIAL</t>
  </si>
  <si>
    <t>5.4    FACTURACIÓN DE ENERGÍA ELÉCTRICA A CLIENTE FINAL</t>
  </si>
  <si>
    <t>BT5B-NR</t>
  </si>
  <si>
    <t>BT5B-R</t>
  </si>
  <si>
    <t>BT7-NR</t>
  </si>
  <si>
    <t>BT7-R</t>
  </si>
  <si>
    <t>En el periodo se registró la operación de 23 empresas de distribución que venden energía al mercado eléctrico.</t>
  </si>
  <si>
    <t>ENDIS</t>
  </si>
  <si>
    <t>ETOSA</t>
  </si>
  <si>
    <t>EMSEUSAC</t>
  </si>
  <si>
    <t>COELVISAC</t>
  </si>
  <si>
    <t>PANGOA</t>
  </si>
  <si>
    <t>EILICHA</t>
  </si>
  <si>
    <r>
      <rPr>
        <b/>
        <sz val="8"/>
        <rFont val="Arial"/>
        <family val="2"/>
      </rPr>
      <t>Nota:</t>
    </r>
    <r>
      <rPr>
        <sz val="8"/>
        <rFont val="Arial"/>
        <family val="2"/>
      </rPr>
      <t xml:space="preserve"> Las cifras totales mostradas en el presente capítulo corresponden a la empresas que informan al MINEM</t>
    </r>
  </si>
  <si>
    <t>ENEL DISTRIBUCION</t>
  </si>
  <si>
    <t>ENEL GENERACION</t>
  </si>
  <si>
    <t>HIDRANDINA</t>
  </si>
  <si>
    <t>N° DE USUARIOS</t>
  </si>
  <si>
    <t>Empresa de Generación Huallaga S.A.</t>
  </si>
  <si>
    <t>Huaura Power Group S.A.</t>
  </si>
  <si>
    <t>Inland Energy S.A.C.</t>
  </si>
  <si>
    <t>Orazul Energy Perú S.A.</t>
  </si>
  <si>
    <t xml:space="preserve">CIIU 1: 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</si>
  <si>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</si>
  <si>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</si>
  <si>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</si>
  <si>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</si>
  <si>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</si>
  <si>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</si>
  <si>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</si>
  <si>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</si>
  <si>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</si>
  <si>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</si>
  <si>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</si>
  <si>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NOMBRE DE EMPRESA</t>
  </si>
  <si>
    <t>5.5.2    Precio medio de energía eléctrica por tipo de tarifa (Cent. US$/kWh)</t>
  </si>
  <si>
    <t>BT5-A</t>
  </si>
  <si>
    <t>BT5-C</t>
  </si>
  <si>
    <t>BT5D-NR</t>
  </si>
  <si>
    <t>BT5D-R</t>
  </si>
  <si>
    <t>BT5E-NR</t>
  </si>
  <si>
    <t>BT5E-R</t>
  </si>
  <si>
    <t>BT6</t>
  </si>
  <si>
    <t>BT8-R</t>
  </si>
  <si>
    <r>
      <t xml:space="preserve">Total </t>
    </r>
    <r>
      <rPr>
        <sz val="10"/>
        <rFont val="Arial"/>
        <family val="2"/>
      </rPr>
      <t xml:space="preserve">: </t>
    </r>
    <r>
      <rPr>
        <b/>
        <sz val="10"/>
        <rFont val="Arial"/>
        <family val="2"/>
      </rPr>
      <t xml:space="preserve">   Precio medio mensual de distribución en MT</t>
    </r>
  </si>
  <si>
    <t>Precio Medio en  BT</t>
  </si>
  <si>
    <t>5.1.   EMPRESAS DISTRIBUIDORAS DE ENERGÍA ELÉCTRICA</t>
  </si>
  <si>
    <t>SANTA ROSA</t>
  </si>
  <si>
    <t>CELEPSA</t>
  </si>
  <si>
    <t>INLAND</t>
  </si>
  <si>
    <t>SHOUGESA</t>
  </si>
  <si>
    <t>|</t>
  </si>
  <si>
    <t>Empresa de Distribución y Comercialización de Electricidad San Ramón S.A.</t>
  </si>
  <si>
    <t>Agroaurora S.A.C.</t>
  </si>
  <si>
    <t>Atria Energía S.A.C.</t>
  </si>
  <si>
    <t>Compañía Eléctrica El Platanal S.A.</t>
  </si>
  <si>
    <t>Compañía Hidroeléctrica Tingo S.A.</t>
  </si>
  <si>
    <t>Empresa de Generación Eléctrica de Arequipa S.A.</t>
  </si>
  <si>
    <t>Empresa de Generación Eléctrica Machupicchu S.A.</t>
  </si>
  <si>
    <t>Engie Energía Perú S.A.</t>
  </si>
  <si>
    <t>CLIENTES FINALES A DICIEMBRE 2019</t>
  </si>
  <si>
    <t>12,0</t>
  </si>
  <si>
    <t>1,0</t>
  </si>
  <si>
    <t>2,0</t>
  </si>
  <si>
    <t>3,0</t>
  </si>
  <si>
    <t>4,0</t>
  </si>
  <si>
    <t>5,0</t>
  </si>
  <si>
    <t>6,0</t>
  </si>
  <si>
    <t>7,0</t>
  </si>
  <si>
    <t>8,0</t>
  </si>
  <si>
    <t>9,0</t>
  </si>
  <si>
    <t>10,0</t>
  </si>
  <si>
    <t>11,0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</si>
</sst>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8">
    <numFmt numFmtId="43" formatCode="_-* #,##0.00_-;\-* #,##0.00_-;_-* &quot;-&quot;??_-;_-@_-"/>
    <numFmt numFmtId="164" formatCode="_ * #,##0.00_ ;_ * \-#,##0.00_ ;_ * &quot;-&quot;??_ ;_ @_ "/>
    <numFmt numFmtId="165" formatCode="_(* #,##0.00_);_(* \(#,##0.00\);_(* &quot;-&quot;??_);_(@_)"/>
    <numFmt numFmtId="166" formatCode="###0"/>
    <numFmt numFmtId="167" formatCode="\-"/>
    <numFmt numFmtId="168" formatCode="0.0%"/>
    <numFmt numFmtId="169" formatCode="#,##0.000"/>
    <numFmt numFmtId="170" formatCode="#,##0.000000000000000"/>
    <numFmt numFmtId="171" formatCode="#,##0.00000"/>
    <numFmt numFmtId="172" formatCode="#,##0.0"/>
    <numFmt numFmtId="173" formatCode="0.0"/>
    <numFmt numFmtId="174" formatCode="#\ ###\ ###\ ##0.0"/>
    <numFmt numFmtId="175" formatCode="#####\ ###\ ###\ ##0.0"/>
    <numFmt numFmtId="176" formatCode="_(* #,##0_);_(* \(#,##0\);_(* &quot;-&quot;??_);_(@_)"/>
    <numFmt numFmtId="177" formatCode="#,###.000"/>
    <numFmt numFmtId="178" formatCode="0.000"/>
    <numFmt numFmtId="179" formatCode="###0.00"/>
    <numFmt numFmtId="180" formatCode="###\ ###\ ##0.0"/>
    <numFmt numFmtId="181" formatCode="###0.000"/>
    <numFmt numFmtId="182" formatCode="####.000"/>
    <numFmt numFmtId="183" formatCode="####\ ###\ ###\ ##0.0"/>
    <numFmt numFmtId="184" formatCode="\ ###\ ###\ ###\ ##0.0"/>
    <numFmt numFmtId="185" formatCode="#,##0.0000000000"/>
    <numFmt numFmtId="186" formatCode="####\ ###\ ##0.0"/>
    <numFmt numFmtId="187" formatCode="_-* #,##0.0_-;\-* #,##0.0_-;_-* &quot;-&quot;??_-;_-@_-"/>
    <numFmt numFmtId="188" formatCode="\(0\)"/>
    <numFmt numFmtId="189" formatCode="#\ ###\ ##0"/>
    <numFmt numFmtId="190" formatCode="#\ ##0"/>
    <numFmt numFmtId="191" formatCode="#\ ###\ ##0.00"/>
    <numFmt numFmtId="192" formatCode="#\ ##0.00"/>
    <numFmt numFmtId="193" formatCode="#########\ ###\ ###\ ##0.0"/>
    <numFmt numFmtId="194" formatCode="_(* #,##0.000000_);_(* \(#,##0.000000\);_(* &quot;-&quot;??_);_(@_)"/>
    <numFmt numFmtId="195" formatCode="\ #\ ###\ ##0.00"/>
    <numFmt numFmtId="196" formatCode="###0.000000000000000"/>
    <numFmt numFmtId="197" formatCode="##\ ###\ ##0.00"/>
    <numFmt numFmtId="198" formatCode="0.000000000000000"/>
    <numFmt numFmtId="199" formatCode="#,##0.000000000000"/>
    <numFmt numFmtId="200" formatCode="###0.0000"/>
  </numFmts>
  <fonts count="93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b/>
      <sz val="11"/>
      <color indexed="9"/>
      <name val="Arial"/>
      <family val="2"/>
    </font>
    <font>
      <sz val="11"/>
      <color indexed="8"/>
      <name val="Calibri"/>
      <family val="2"/>
    </font>
    <font>
      <b/>
      <sz val="16"/>
      <name val="Arial"/>
      <family val="2"/>
    </font>
    <font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sz val="11"/>
      <name val="Arial"/>
      <family val="2"/>
    </font>
    <font>
      <sz val="9"/>
      <color indexed="8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b/>
      <sz val="9"/>
      <color indexed="9"/>
      <name val="Arial"/>
      <family val="2"/>
    </font>
    <font>
      <b/>
      <sz val="10"/>
      <color indexed="9"/>
      <name val="Arial"/>
      <family val="2"/>
    </font>
    <font>
      <b/>
      <sz val="8"/>
      <color indexed="9"/>
      <name val="Arial"/>
      <family val="2"/>
    </font>
    <font>
      <sz val="9"/>
      <color indexed="9"/>
      <name val="Arial"/>
      <family val="2"/>
    </font>
    <font>
      <b/>
      <sz val="9"/>
      <color indexed="8"/>
      <name val="Arial"/>
      <family val="2"/>
    </font>
    <font>
      <b/>
      <i/>
      <sz val="9"/>
      <name val="Arial"/>
      <family val="2"/>
    </font>
    <font>
      <sz val="10"/>
      <color indexed="64"/>
      <name val="Arial"/>
      <family val="2"/>
    </font>
    <font>
      <b/>
      <sz val="18"/>
      <name val="Arial"/>
      <family val="2"/>
    </font>
    <font>
      <b/>
      <sz val="14"/>
      <color indexed="8"/>
      <name val="Arial"/>
      <family val="2"/>
    </font>
    <font>
      <b/>
      <sz val="12"/>
      <color indexed="8"/>
      <name val="Arial"/>
      <family val="2"/>
    </font>
    <font>
      <sz val="6"/>
      <color indexed="8"/>
      <name val="Arial"/>
      <family val="2"/>
    </font>
    <font>
      <b/>
      <sz val="10"/>
      <color indexed="8"/>
      <name val="Arial"/>
      <family val="2"/>
    </font>
    <font>
      <b/>
      <sz val="16"/>
      <color indexed="8"/>
      <name val="Arial"/>
      <family val="2"/>
    </font>
    <font>
      <sz val="10"/>
      <color indexed="8"/>
      <name val="Arial"/>
      <family val="2"/>
    </font>
    <font>
      <b/>
      <sz val="15"/>
      <color indexed="8"/>
      <name val="Arial"/>
      <family val="2"/>
    </font>
    <font>
      <sz val="15"/>
      <color indexed="8"/>
      <name val="Arial"/>
      <family val="2"/>
    </font>
    <font>
      <b/>
      <sz val="10.5"/>
      <name val="Arial"/>
      <family val="2"/>
    </font>
    <font>
      <b/>
      <sz val="10.5"/>
      <color indexed="8"/>
      <name val="Arial"/>
      <family val="2"/>
    </font>
    <font>
      <b/>
      <sz val="13"/>
      <name val="Arial"/>
      <family val="2"/>
    </font>
    <font>
      <sz val="7"/>
      <name val="Arial"/>
      <family val="2"/>
    </font>
    <font>
      <sz val="11"/>
      <color indexed="8"/>
      <name val="Calibri"/>
      <family val="2"/>
    </font>
    <font>
      <sz val="11"/>
      <color indexed="8"/>
      <name val="Arial"/>
      <family val="2"/>
    </font>
    <font>
      <sz val="10"/>
      <color indexed="57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1"/>
      <color indexed="9"/>
      <name val="Arial"/>
      <family val="2"/>
    </font>
    <font>
      <b/>
      <sz val="11"/>
      <color indexed="63"/>
      <name val="Calibri"/>
      <family val="2"/>
    </font>
    <font>
      <b/>
      <sz val="11"/>
      <color indexed="60"/>
      <name val="Calibri"/>
      <family val="2"/>
    </font>
    <font>
      <b/>
      <sz val="18"/>
      <color indexed="63"/>
      <name val="Cambria"/>
      <family val="2"/>
    </font>
    <font>
      <b/>
      <sz val="15"/>
      <color indexed="63"/>
      <name val="Calibri"/>
      <family val="2"/>
    </font>
    <font>
      <b/>
      <sz val="11"/>
      <color indexed="8"/>
      <name val="Arial"/>
      <family val="2"/>
    </font>
    <font>
      <vertAlign val="superscript"/>
      <sz val="11"/>
      <name val="Arial"/>
      <family val="2"/>
    </font>
    <font>
      <b/>
      <i/>
      <sz val="11"/>
      <name val="Arial"/>
      <family val="2"/>
    </font>
    <font>
      <sz val="11"/>
      <color indexed="9"/>
      <name val="Arial"/>
      <family val="2"/>
    </font>
    <font>
      <b/>
      <i/>
      <sz val="11"/>
      <color indexed="9"/>
      <name val="Arial"/>
      <family val="2"/>
    </font>
    <font>
      <sz val="14"/>
      <name val="Arial"/>
      <family val="2"/>
    </font>
    <font>
      <sz val="10"/>
      <color indexed="55"/>
      <name val="Arial"/>
      <family val="2"/>
    </font>
    <font>
      <sz val="11"/>
      <color indexed="55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indexed="54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indexed="19"/>
      <name val="Calibri"/>
      <family val="2"/>
      <scheme val="minor"/>
    </font>
    <font>
      <b/>
      <sz val="13"/>
      <color indexed="6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9F9F9F"/>
      <name val="Arial"/>
      <family val="2"/>
    </font>
    <font>
      <b/>
      <sz val="11"/>
      <color rgb="FF9F9F9F"/>
      <name val="Arial Bold"/>
    </font>
    <font>
      <sz val="9"/>
      <color rgb="FF9F9F9F"/>
      <name val="Arial"/>
      <family val="2"/>
    </font>
    <font>
      <b/>
      <sz val="14"/>
      <color rgb="FF9F9F9F"/>
      <name val="Arial"/>
      <family val="2"/>
    </font>
    <font>
      <b/>
      <sz val="10"/>
      <color rgb="FF9F9F9F"/>
      <name val="Arial"/>
      <family val="2"/>
    </font>
    <font>
      <b/>
      <sz val="12"/>
      <color rgb="FF9F9F9F"/>
      <name val="Arial"/>
      <family val="2"/>
    </font>
    <font>
      <b/>
      <sz val="9"/>
      <color rgb="FF9F9F9F"/>
      <name val="Arial"/>
      <family val="2"/>
    </font>
    <font>
      <sz val="11"/>
      <color rgb="FF9F9F9F"/>
      <name val="Arial"/>
      <family val="2"/>
    </font>
    <font>
      <sz val="11"/>
      <color rgb="FF9F9F9F"/>
      <name val="Calibri"/>
      <family val="2"/>
    </font>
    <font>
      <sz val="8"/>
      <color rgb="FF9F9F9F"/>
      <name val="Arial"/>
      <family val="2"/>
    </font>
    <font>
      <b/>
      <sz val="11"/>
      <color rgb="FF9F9F9F"/>
      <name val="Arial"/>
      <family val="2"/>
    </font>
    <font>
      <sz val="11"/>
      <color rgb="FF9F9F9F"/>
      <name val="Calibri"/>
      <family val="2"/>
      <scheme val="minor"/>
    </font>
    <font>
      <b/>
      <i/>
      <u/>
      <sz val="10"/>
      <color rgb="FF9F9F9F"/>
      <name val="Arial"/>
      <family val="2"/>
    </font>
    <font>
      <b/>
      <u/>
      <sz val="11"/>
      <color rgb="FF9F9F9F"/>
      <name val="Arial"/>
      <family val="2"/>
    </font>
    <font>
      <b/>
      <sz val="11"/>
      <color rgb="FF010205"/>
      <name val="Arial Bold"/>
      <family val="2"/>
    </font>
    <font>
      <sz val="9"/>
      <color rgb="FF000000"/>
      <name val="Arial"/>
      <family val="2"/>
    </font>
    <font>
      <sz val="9"/>
      <color rgb="FF264A60"/>
      <name val="Arial"/>
      <family val="2"/>
    </font>
    <font>
      <sz val="9"/>
      <color rgb="FF010205"/>
      <name val="Arial"/>
      <family val="2"/>
    </font>
    <font>
      <sz val="10"/>
      <color rgb="FFFF0000"/>
      <name val="Arial"/>
      <family val="2"/>
    </font>
    <font>
      <b/>
      <sz val="11"/>
      <color rgb="FF9F9F9F"/>
      <name val="Arial Bold"/>
      <family val="2"/>
    </font>
  </fonts>
  <fills count="30">
    <fill>
      <patternFill patternType="none"/>
    </fill>
    <fill>
      <patternFill patternType="gray125"/>
    </fill>
    <fill>
      <patternFill patternType="solid">
        <fgColor indexed="61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rgb="FF3798AF"/>
        <bgColor indexed="64"/>
      </patternFill>
    </fill>
    <fill>
      <patternFill patternType="solid">
        <fgColor rgb="FFFFFFFF"/>
      </patternFill>
    </fill>
    <fill>
      <patternFill patternType="solid">
        <fgColor rgb="FFE0E0E0"/>
      </patternFill>
    </fill>
  </fills>
  <borders count="391">
    <border>
      <left/>
      <right/>
      <top/>
      <bottom/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/>
      <top/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5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hair">
        <color indexed="64"/>
      </right>
      <top/>
      <bottom/>
      <diagonal/>
    </border>
    <border>
      <left style="double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double">
        <color indexed="8"/>
      </left>
      <right/>
      <top/>
      <bottom/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double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5"/>
      </top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8"/>
      </left>
      <right style="medium">
        <color indexed="8"/>
      </right>
      <top style="medium">
        <color indexed="64"/>
      </top>
      <bottom/>
      <diagonal/>
    </border>
    <border>
      <left style="double">
        <color indexed="8"/>
      </left>
      <right style="medium">
        <color indexed="8"/>
      </right>
      <top/>
      <bottom/>
      <diagonal/>
    </border>
    <border>
      <left style="double">
        <color indexed="8"/>
      </left>
      <right style="medium">
        <color indexed="8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23"/>
      </top>
      <bottom style="hair">
        <color indexed="23"/>
      </bottom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 style="medium">
        <color indexed="64"/>
      </bottom>
      <diagonal/>
    </border>
    <border>
      <left/>
      <right style="thin">
        <color indexed="65"/>
      </right>
      <top style="medium">
        <color indexed="64"/>
      </top>
      <bottom style="medium">
        <color indexed="64"/>
      </bottom>
      <diagonal/>
    </border>
    <border>
      <left style="thin">
        <color indexed="65"/>
      </left>
      <right style="thin">
        <color indexed="8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23"/>
      </bottom>
      <diagonal/>
    </border>
    <border>
      <left style="thin">
        <color indexed="64"/>
      </left>
      <right/>
      <top style="medium">
        <color indexed="64"/>
      </top>
      <bottom style="hair">
        <color indexed="23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23"/>
      </bottom>
      <diagonal/>
    </border>
    <border>
      <left style="medium">
        <color indexed="64"/>
      </left>
      <right/>
      <top style="hair">
        <color indexed="23"/>
      </top>
      <bottom style="hair">
        <color indexed="23"/>
      </bottom>
      <diagonal/>
    </border>
    <border>
      <left style="thin">
        <color indexed="64"/>
      </left>
      <right/>
      <top style="hair">
        <color indexed="23"/>
      </top>
      <bottom style="hair">
        <color indexed="23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23"/>
      </top>
      <bottom style="hair">
        <color indexed="23"/>
      </bottom>
      <diagonal/>
    </border>
    <border>
      <left style="medium">
        <color indexed="64"/>
      </left>
      <right/>
      <top style="hair">
        <color indexed="23"/>
      </top>
      <bottom/>
      <diagonal/>
    </border>
    <border>
      <left style="thin">
        <color indexed="64"/>
      </left>
      <right/>
      <top style="hair">
        <color indexed="23"/>
      </top>
      <bottom/>
      <diagonal/>
    </border>
    <border>
      <left/>
      <right style="medium">
        <color indexed="64"/>
      </right>
      <top style="hair">
        <color indexed="23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23"/>
      </bottom>
      <diagonal/>
    </border>
    <border>
      <left style="thin">
        <color indexed="64"/>
      </left>
      <right/>
      <top style="thin">
        <color indexed="64"/>
      </top>
      <bottom style="hair">
        <color indexed="23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23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/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23"/>
      </left>
      <right/>
      <top style="hair">
        <color indexed="23"/>
      </top>
      <bottom style="hair">
        <color indexed="23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3"/>
      </left>
      <right/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hair">
        <color indexed="23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23"/>
      </bottom>
      <diagonal/>
    </border>
    <border>
      <left style="double">
        <color indexed="64"/>
      </left>
      <right/>
      <top style="hair">
        <color indexed="23"/>
      </top>
      <bottom style="hair">
        <color indexed="23"/>
      </bottom>
      <diagonal/>
    </border>
    <border>
      <left style="thin">
        <color indexed="64"/>
      </left>
      <right style="double">
        <color indexed="64"/>
      </right>
      <top style="hair">
        <color indexed="23"/>
      </top>
      <bottom style="hair">
        <color indexed="23"/>
      </bottom>
      <diagonal/>
    </border>
    <border>
      <left/>
      <right style="thin">
        <color indexed="64"/>
      </right>
      <top style="hair">
        <color indexed="23"/>
      </top>
      <bottom style="hair">
        <color indexed="23"/>
      </bottom>
      <diagonal/>
    </border>
    <border>
      <left style="thin">
        <color indexed="64"/>
      </left>
      <right style="thin">
        <color indexed="64"/>
      </right>
      <top style="hair">
        <color indexed="23"/>
      </top>
      <bottom style="hair">
        <color indexed="23"/>
      </bottom>
      <diagonal/>
    </border>
    <border>
      <left/>
      <right/>
      <top style="hair">
        <color indexed="23"/>
      </top>
      <bottom style="hair">
        <color indexed="23"/>
      </bottom>
      <diagonal/>
    </border>
    <border>
      <left style="double">
        <color indexed="64"/>
      </left>
      <right style="medium">
        <color indexed="64"/>
      </right>
      <top style="hair">
        <color indexed="23"/>
      </top>
      <bottom style="hair">
        <color indexed="23"/>
      </bottom>
      <diagonal/>
    </border>
    <border>
      <left/>
      <right style="thin">
        <color indexed="64"/>
      </right>
      <top style="hair">
        <color indexed="23"/>
      </top>
      <bottom/>
      <diagonal/>
    </border>
    <border>
      <left style="thin">
        <color indexed="64"/>
      </left>
      <right style="thin">
        <color indexed="64"/>
      </right>
      <top style="hair">
        <color indexed="23"/>
      </top>
      <bottom/>
      <diagonal/>
    </border>
    <border>
      <left style="double">
        <color indexed="64"/>
      </left>
      <right/>
      <top style="hair">
        <color indexed="23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23"/>
      </bottom>
      <diagonal/>
    </border>
    <border>
      <left style="medium">
        <color indexed="64"/>
      </left>
      <right style="medium">
        <color indexed="64"/>
      </right>
      <top/>
      <bottom style="hair">
        <color indexed="23"/>
      </bottom>
      <diagonal/>
    </border>
    <border>
      <left style="medium">
        <color indexed="64"/>
      </left>
      <right style="medium">
        <color indexed="64"/>
      </right>
      <top style="hair">
        <color indexed="23"/>
      </top>
      <bottom/>
      <diagonal/>
    </border>
    <border>
      <left style="medium">
        <color indexed="64"/>
      </left>
      <right style="medium">
        <color indexed="64"/>
      </right>
      <top style="hair">
        <color indexed="23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8"/>
      </bottom>
      <diagonal/>
    </border>
    <border>
      <left/>
      <right style="hair">
        <color indexed="64"/>
      </right>
      <top/>
      <bottom style="medium">
        <color indexed="8"/>
      </bottom>
      <diagonal/>
    </border>
    <border>
      <left style="medium">
        <color indexed="64"/>
      </left>
      <right style="thin">
        <color indexed="64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8"/>
      </right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8"/>
      </right>
      <top/>
      <bottom/>
      <diagonal/>
    </border>
    <border>
      <left style="thin">
        <color indexed="64"/>
      </left>
      <right style="double">
        <color indexed="8"/>
      </right>
      <top/>
      <bottom style="double">
        <color indexed="64"/>
      </bottom>
      <diagonal/>
    </border>
    <border>
      <left style="hair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/>
      <right style="hair">
        <color indexed="18"/>
      </right>
      <top style="double">
        <color indexed="64"/>
      </top>
      <bottom style="medium">
        <color indexed="64"/>
      </bottom>
      <diagonal/>
    </border>
    <border>
      <left style="hair">
        <color indexed="18"/>
      </left>
      <right style="hair">
        <color indexed="18"/>
      </right>
      <top style="double">
        <color indexed="64"/>
      </top>
      <bottom style="medium">
        <color indexed="64"/>
      </bottom>
      <diagonal/>
    </border>
    <border>
      <left style="hair">
        <color indexed="18"/>
      </left>
      <right/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hair">
        <color indexed="64"/>
      </right>
      <top/>
      <bottom/>
      <diagonal/>
    </border>
    <border>
      <left style="double">
        <color indexed="8"/>
      </left>
      <right style="hair">
        <color indexed="8"/>
      </right>
      <top/>
      <bottom/>
      <diagonal/>
    </border>
    <border>
      <left style="hair">
        <color indexed="8"/>
      </left>
      <right style="hair">
        <color indexed="8"/>
      </right>
      <top/>
      <bottom/>
      <diagonal/>
    </border>
    <border>
      <left style="double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/>
      <top/>
      <bottom/>
      <diagonal/>
    </border>
    <border>
      <left/>
      <right style="dashed">
        <color indexed="64"/>
      </right>
      <top/>
      <bottom/>
      <diagonal/>
    </border>
    <border>
      <left style="hair">
        <color indexed="8"/>
      </left>
      <right style="hair">
        <color indexed="8"/>
      </right>
      <top style="double">
        <color indexed="64"/>
      </top>
      <bottom style="medium">
        <color indexed="64"/>
      </bottom>
      <diagonal/>
    </border>
    <border>
      <left style="hair">
        <color indexed="8"/>
      </left>
      <right/>
      <top style="double">
        <color indexed="64"/>
      </top>
      <bottom style="medium">
        <color indexed="64"/>
      </bottom>
      <diagonal/>
    </border>
    <border>
      <left/>
      <right style="hair">
        <color indexed="8"/>
      </right>
      <top style="double">
        <color indexed="64"/>
      </top>
      <bottom style="medium">
        <color indexed="64"/>
      </bottom>
      <diagonal/>
    </border>
    <border>
      <left style="hair">
        <color indexed="8"/>
      </left>
      <right/>
      <top/>
      <bottom/>
      <diagonal/>
    </border>
    <border>
      <left/>
      <right style="hair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/>
      <right style="double">
        <color indexed="8"/>
      </right>
      <top/>
      <bottom/>
      <diagonal/>
    </border>
    <border>
      <left style="double">
        <color indexed="64"/>
      </left>
      <right style="thin">
        <color indexed="8"/>
      </right>
      <top/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double">
        <color indexed="8"/>
      </bottom>
      <diagonal/>
    </border>
    <border>
      <left style="thin">
        <color indexed="8"/>
      </left>
      <right style="double">
        <color indexed="8"/>
      </right>
      <top/>
      <bottom style="double">
        <color indexed="8"/>
      </bottom>
      <diagonal/>
    </border>
    <border>
      <left style="double">
        <color indexed="8"/>
      </left>
      <right style="medium">
        <color indexed="8"/>
      </right>
      <top/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indexed="64"/>
      </top>
      <bottom/>
      <diagonal/>
    </border>
    <border>
      <left style="double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hair">
        <color indexed="23"/>
      </bottom>
      <diagonal/>
    </border>
    <border>
      <left style="thin">
        <color indexed="64"/>
      </left>
      <right style="thin">
        <color indexed="64"/>
      </right>
      <top/>
      <bottom style="hair">
        <color indexed="2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8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55"/>
      </right>
      <top style="medium">
        <color indexed="64"/>
      </top>
      <bottom/>
      <diagonal/>
    </border>
    <border>
      <left style="medium">
        <color indexed="64"/>
      </left>
      <right style="thin">
        <color indexed="55"/>
      </right>
      <top/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/>
      <diagonal/>
    </border>
    <border>
      <left style="medium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64"/>
      </top>
      <bottom/>
      <diagonal/>
    </border>
    <border>
      <left style="medium">
        <color indexed="64"/>
      </left>
      <right style="thin">
        <color indexed="8"/>
      </right>
      <top/>
      <bottom style="thin">
        <color indexed="64"/>
      </bottom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E0E0E0"/>
      </left>
      <right style="thin">
        <color rgb="FFE0E0E0"/>
      </right>
      <top/>
      <bottom/>
      <diagonal/>
    </border>
    <border>
      <left style="thin">
        <color rgb="FFE0E0E0"/>
      </left>
      <right/>
      <top/>
      <bottom/>
      <diagonal/>
    </border>
    <border>
      <left/>
      <right/>
      <top/>
      <bottom style="thin">
        <color rgb="FF152935"/>
      </bottom>
      <diagonal/>
    </border>
    <border>
      <left style="thin">
        <color rgb="FFE0E0E0"/>
      </left>
      <right style="thin">
        <color rgb="FFE0E0E0"/>
      </right>
      <top/>
      <bottom style="thin">
        <color rgb="FF152935"/>
      </bottom>
      <diagonal/>
    </border>
    <border>
      <left style="thin">
        <color rgb="FFE0E0E0"/>
      </left>
      <right/>
      <top/>
      <bottom style="thin">
        <color rgb="FF152935"/>
      </bottom>
      <diagonal/>
    </border>
    <border>
      <left/>
      <right/>
      <top style="thin">
        <color rgb="FF152935"/>
      </top>
      <bottom/>
      <diagonal/>
    </border>
    <border>
      <left/>
      <right/>
      <top style="thin">
        <color rgb="FF152935"/>
      </top>
      <bottom style="thin">
        <color rgb="FFAEAEAE"/>
      </bottom>
      <diagonal/>
    </border>
    <border>
      <left style="thin">
        <color rgb="FFE0E0E0"/>
      </left>
      <right style="thin">
        <color rgb="FFE0E0E0"/>
      </right>
      <top style="thin">
        <color rgb="FF152935"/>
      </top>
      <bottom style="thin">
        <color rgb="FFAEAEAE"/>
      </bottom>
      <diagonal/>
    </border>
    <border>
      <left style="thin">
        <color rgb="FFE0E0E0"/>
      </left>
      <right/>
      <top style="thin">
        <color rgb="FF152935"/>
      </top>
      <bottom style="thin">
        <color rgb="FFAEAEAE"/>
      </bottom>
      <diagonal/>
    </border>
    <border>
      <left/>
      <right/>
      <top style="thin">
        <color rgb="FFAEAEAE"/>
      </top>
      <bottom style="thin">
        <color rgb="FFAEAEAE"/>
      </bottom>
      <diagonal/>
    </border>
    <border>
      <left style="thin">
        <color rgb="FFE0E0E0"/>
      </left>
      <right style="thin">
        <color rgb="FFE0E0E0"/>
      </right>
      <top style="thin">
        <color rgb="FFAEAEAE"/>
      </top>
      <bottom style="thin">
        <color rgb="FFAEAEAE"/>
      </bottom>
      <diagonal/>
    </border>
    <border>
      <left style="thin">
        <color rgb="FFE0E0E0"/>
      </left>
      <right/>
      <top style="thin">
        <color rgb="FFAEAEAE"/>
      </top>
      <bottom style="thin">
        <color rgb="FFAEAEAE"/>
      </bottom>
      <diagonal/>
    </border>
    <border>
      <left/>
      <right/>
      <top style="thin">
        <color rgb="FFAEAEAE"/>
      </top>
      <bottom/>
      <diagonal/>
    </border>
    <border>
      <left style="thin">
        <color rgb="FFE0E0E0"/>
      </left>
      <right style="thin">
        <color rgb="FFE0E0E0"/>
      </right>
      <top style="thin">
        <color rgb="FFAEAEAE"/>
      </top>
      <bottom/>
      <diagonal/>
    </border>
    <border>
      <left style="thin">
        <color rgb="FFE0E0E0"/>
      </left>
      <right/>
      <top style="thin">
        <color rgb="FFAEAEAE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23"/>
      </top>
      <bottom style="thin">
        <color indexed="64"/>
      </bottom>
      <diagonal/>
    </border>
    <border>
      <left style="double">
        <color indexed="8"/>
      </left>
      <right/>
      <top style="double">
        <color indexed="8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8"/>
      </top>
      <bottom style="medium">
        <color indexed="64"/>
      </bottom>
      <diagonal/>
    </border>
    <border>
      <left/>
      <right style="double">
        <color indexed="64"/>
      </right>
      <top style="double">
        <color indexed="8"/>
      </top>
      <bottom style="medium">
        <color indexed="64"/>
      </bottom>
      <diagonal/>
    </border>
  </borders>
  <cellStyleXfs count="1955">
    <xf numFmtId="0" fontId="0" fillId="0" borderId="0"/>
    <xf numFmtId="0" fontId="63" fillId="2" borderId="0" applyNumberFormat="0" applyBorder="0" applyAlignment="0" applyProtection="0"/>
    <xf numFmtId="0" fontId="63" fillId="2" borderId="0" applyNumberFormat="0" applyBorder="0" applyAlignment="0" applyProtection="0"/>
    <xf numFmtId="0" fontId="63" fillId="2" borderId="0" applyNumberFormat="0" applyBorder="0" applyAlignment="0" applyProtection="0"/>
    <xf numFmtId="0" fontId="63" fillId="2" borderId="0" applyNumberFormat="0" applyBorder="0" applyAlignment="0" applyProtection="0"/>
    <xf numFmtId="0" fontId="63" fillId="2" borderId="0" applyNumberFormat="0" applyBorder="0" applyAlignment="0" applyProtection="0"/>
    <xf numFmtId="0" fontId="63" fillId="2" borderId="0" applyNumberFormat="0" applyBorder="0" applyAlignment="0" applyProtection="0"/>
    <xf numFmtId="0" fontId="63" fillId="2" borderId="0" applyNumberFormat="0" applyBorder="0" applyAlignment="0" applyProtection="0"/>
    <xf numFmtId="0" fontId="63" fillId="2" borderId="0" applyNumberFormat="0" applyBorder="0" applyAlignment="0" applyProtection="0"/>
    <xf numFmtId="0" fontId="63" fillId="2" borderId="0" applyNumberFormat="0" applyBorder="0" applyAlignment="0" applyProtection="0"/>
    <xf numFmtId="0" fontId="63" fillId="2" borderId="0" applyNumberFormat="0" applyBorder="0" applyAlignment="0" applyProtection="0"/>
    <xf numFmtId="0" fontId="63" fillId="2" borderId="0" applyNumberFormat="0" applyBorder="0" applyAlignment="0" applyProtection="0"/>
    <xf numFmtId="0" fontId="63" fillId="2" borderId="0" applyNumberFormat="0" applyBorder="0" applyAlignment="0" applyProtection="0"/>
    <xf numFmtId="0" fontId="63" fillId="2" borderId="0" applyNumberFormat="0" applyBorder="0" applyAlignment="0" applyProtection="0"/>
    <xf numFmtId="0" fontId="63" fillId="2" borderId="0" applyNumberFormat="0" applyBorder="0" applyAlignment="0" applyProtection="0"/>
    <xf numFmtId="0" fontId="63" fillId="2" borderId="0" applyNumberFormat="0" applyBorder="0" applyAlignment="0" applyProtection="0"/>
    <xf numFmtId="0" fontId="63" fillId="2" borderId="0" applyNumberFormat="0" applyBorder="0" applyAlignment="0" applyProtection="0"/>
    <xf numFmtId="0" fontId="63" fillId="2" borderId="0" applyNumberFormat="0" applyBorder="0" applyAlignment="0" applyProtection="0"/>
    <xf numFmtId="0" fontId="63" fillId="2" borderId="0" applyNumberFormat="0" applyBorder="0" applyAlignment="0" applyProtection="0"/>
    <xf numFmtId="0" fontId="63" fillId="2" borderId="0" applyNumberFormat="0" applyBorder="0" applyAlignment="0" applyProtection="0"/>
    <xf numFmtId="0" fontId="63" fillId="2" borderId="0" applyNumberFormat="0" applyBorder="0" applyAlignment="0" applyProtection="0"/>
    <xf numFmtId="0" fontId="63" fillId="2" borderId="0" applyNumberFormat="0" applyBorder="0" applyAlignment="0" applyProtection="0"/>
    <xf numFmtId="0" fontId="63" fillId="2" borderId="0" applyNumberFormat="0" applyBorder="0" applyAlignment="0" applyProtection="0"/>
    <xf numFmtId="0" fontId="63" fillId="2" borderId="0" applyNumberFormat="0" applyBorder="0" applyAlignment="0" applyProtection="0"/>
    <xf numFmtId="0" fontId="63" fillId="2" borderId="0" applyNumberFormat="0" applyBorder="0" applyAlignment="0" applyProtection="0"/>
    <xf numFmtId="0" fontId="63" fillId="2" borderId="0" applyNumberFormat="0" applyBorder="0" applyAlignment="0" applyProtection="0"/>
    <xf numFmtId="0" fontId="63" fillId="2" borderId="0" applyNumberFormat="0" applyBorder="0" applyAlignment="0" applyProtection="0"/>
    <xf numFmtId="0" fontId="63" fillId="2" borderId="0" applyNumberFormat="0" applyBorder="0" applyAlignment="0" applyProtection="0"/>
    <xf numFmtId="0" fontId="63" fillId="2" borderId="0" applyNumberFormat="0" applyBorder="0" applyAlignment="0" applyProtection="0"/>
    <xf numFmtId="0" fontId="63" fillId="2" borderId="0" applyNumberFormat="0" applyBorder="0" applyAlignment="0" applyProtection="0"/>
    <xf numFmtId="0" fontId="63" fillId="2" borderId="0" applyNumberFormat="0" applyBorder="0" applyAlignment="0" applyProtection="0"/>
    <xf numFmtId="0" fontId="63" fillId="2" borderId="0" applyNumberFormat="0" applyBorder="0" applyAlignment="0" applyProtection="0"/>
    <xf numFmtId="0" fontId="63" fillId="2" borderId="0" applyNumberFormat="0" applyBorder="0" applyAlignment="0" applyProtection="0"/>
    <xf numFmtId="0" fontId="63" fillId="2" borderId="0" applyNumberFormat="0" applyBorder="0" applyAlignment="0" applyProtection="0"/>
    <xf numFmtId="0" fontId="63" fillId="2" borderId="0" applyNumberFormat="0" applyBorder="0" applyAlignment="0" applyProtection="0"/>
    <xf numFmtId="0" fontId="63" fillId="2" borderId="0" applyNumberFormat="0" applyBorder="0" applyAlignment="0" applyProtection="0"/>
    <xf numFmtId="0" fontId="63" fillId="2" borderId="0" applyNumberFormat="0" applyBorder="0" applyAlignment="0" applyProtection="0"/>
    <xf numFmtId="0" fontId="63" fillId="2" borderId="0" applyNumberFormat="0" applyBorder="0" applyAlignment="0" applyProtection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2" borderId="0" applyNumberFormat="0" applyBorder="0" applyAlignment="0" applyProtection="0"/>
    <xf numFmtId="0" fontId="63" fillId="2" borderId="0" applyNumberFormat="0" applyBorder="0" applyAlignment="0" applyProtection="0"/>
    <xf numFmtId="0" fontId="63" fillId="2" borderId="0" applyNumberFormat="0" applyBorder="0" applyAlignment="0" applyProtection="0"/>
    <xf numFmtId="0" fontId="63" fillId="2" borderId="0" applyNumberFormat="0" applyBorder="0" applyAlignment="0" applyProtection="0"/>
    <xf numFmtId="0" fontId="63" fillId="2" borderId="0" applyNumberFormat="0" applyBorder="0" applyAlignment="0" applyProtection="0"/>
    <xf numFmtId="0" fontId="63" fillId="2" borderId="0" applyNumberFormat="0" applyBorder="0" applyAlignment="0" applyProtection="0"/>
    <xf numFmtId="0" fontId="63" fillId="2" borderId="0" applyNumberFormat="0" applyBorder="0" applyAlignment="0" applyProtection="0"/>
    <xf numFmtId="0" fontId="63" fillId="2" borderId="0" applyNumberFormat="0" applyBorder="0" applyAlignment="0" applyProtection="0"/>
    <xf numFmtId="0" fontId="63" fillId="2" borderId="0" applyNumberFormat="0" applyBorder="0" applyAlignment="0" applyProtection="0"/>
    <xf numFmtId="0" fontId="63" fillId="2" borderId="0" applyNumberFormat="0" applyBorder="0" applyAlignment="0" applyProtection="0"/>
    <xf numFmtId="0" fontId="63" fillId="2" borderId="0" applyNumberFormat="0" applyBorder="0" applyAlignment="0" applyProtection="0"/>
    <xf numFmtId="0" fontId="63" fillId="2" borderId="0" applyNumberFormat="0" applyBorder="0" applyAlignment="0" applyProtection="0"/>
    <xf numFmtId="0" fontId="63" fillId="2" borderId="0" applyNumberFormat="0" applyBorder="0" applyAlignment="0" applyProtection="0"/>
    <xf numFmtId="0" fontId="63" fillId="2" borderId="0" applyNumberFormat="0" applyBorder="0" applyAlignment="0" applyProtection="0"/>
    <xf numFmtId="0" fontId="63" fillId="2" borderId="0" applyNumberFormat="0" applyBorder="0" applyAlignment="0" applyProtection="0"/>
    <xf numFmtId="0" fontId="63" fillId="2" borderId="0" applyNumberFormat="0" applyBorder="0" applyAlignment="0" applyProtection="0"/>
    <xf numFmtId="0" fontId="63" fillId="2" borderId="0" applyNumberFormat="0" applyBorder="0" applyAlignment="0" applyProtection="0"/>
    <xf numFmtId="0" fontId="63" fillId="2" borderId="0" applyNumberFormat="0" applyBorder="0" applyAlignment="0" applyProtection="0"/>
    <xf numFmtId="0" fontId="63" fillId="2" borderId="0" applyNumberFormat="0" applyBorder="0" applyAlignment="0" applyProtection="0"/>
    <xf numFmtId="0" fontId="63" fillId="2" borderId="0" applyNumberFormat="0" applyBorder="0" applyAlignment="0" applyProtection="0"/>
    <xf numFmtId="0" fontId="63" fillId="2" borderId="0" applyNumberFormat="0" applyBorder="0" applyAlignment="0" applyProtection="0"/>
    <xf numFmtId="0" fontId="63" fillId="2" borderId="0" applyNumberFormat="0" applyBorder="0" applyAlignment="0" applyProtection="0"/>
    <xf numFmtId="0" fontId="63" fillId="2" borderId="0" applyNumberFormat="0" applyBorder="0" applyAlignment="0" applyProtection="0"/>
    <xf numFmtId="0" fontId="63" fillId="2" borderId="0" applyNumberFormat="0" applyBorder="0" applyAlignment="0" applyProtection="0"/>
    <xf numFmtId="0" fontId="63" fillId="2" borderId="0" applyNumberFormat="0" applyBorder="0" applyAlignment="0" applyProtection="0"/>
    <xf numFmtId="0" fontId="63" fillId="2" borderId="0" applyNumberFormat="0" applyBorder="0" applyAlignment="0" applyProtection="0"/>
    <xf numFmtId="0" fontId="63" fillId="2" borderId="0" applyNumberFormat="0" applyBorder="0" applyAlignment="0" applyProtection="0"/>
    <xf numFmtId="0" fontId="63" fillId="2" borderId="0" applyNumberFormat="0" applyBorder="0" applyAlignment="0" applyProtection="0"/>
    <xf numFmtId="0" fontId="63" fillId="2" borderId="0" applyNumberFormat="0" applyBorder="0" applyAlignment="0" applyProtection="0"/>
    <xf numFmtId="0" fontId="63" fillId="2" borderId="0" applyNumberFormat="0" applyBorder="0" applyAlignment="0" applyProtection="0"/>
    <xf numFmtId="0" fontId="63" fillId="2" borderId="0" applyNumberFormat="0" applyBorder="0" applyAlignment="0" applyProtection="0"/>
    <xf numFmtId="0" fontId="63" fillId="2" borderId="0" applyNumberFormat="0" applyBorder="0" applyAlignment="0" applyProtection="0"/>
    <xf numFmtId="0" fontId="63" fillId="2" borderId="0" applyNumberFormat="0" applyBorder="0" applyAlignment="0" applyProtection="0"/>
    <xf numFmtId="0" fontId="63" fillId="2" borderId="0" applyNumberFormat="0" applyBorder="0" applyAlignment="0" applyProtection="0"/>
    <xf numFmtId="0" fontId="63" fillId="2" borderId="0" applyNumberFormat="0" applyBorder="0" applyAlignment="0" applyProtection="0"/>
    <xf numFmtId="0" fontId="63" fillId="2" borderId="0" applyNumberFormat="0" applyBorder="0" applyAlignment="0" applyProtection="0"/>
    <xf numFmtId="0" fontId="63" fillId="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2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4" fillId="3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6" fillId="9" borderId="367" applyNumberFormat="0" applyAlignment="0" applyProtection="0"/>
    <xf numFmtId="0" fontId="66" fillId="9" borderId="367" applyNumberFormat="0" applyAlignment="0" applyProtection="0"/>
    <xf numFmtId="0" fontId="66" fillId="9" borderId="367" applyNumberFormat="0" applyAlignment="0" applyProtection="0"/>
    <xf numFmtId="0" fontId="66" fillId="9" borderId="367" applyNumberFormat="0" applyAlignment="0" applyProtection="0"/>
    <xf numFmtId="0" fontId="66" fillId="9" borderId="367" applyNumberFormat="0" applyAlignment="0" applyProtection="0"/>
    <xf numFmtId="0" fontId="66" fillId="9" borderId="367" applyNumberFormat="0" applyAlignment="0" applyProtection="0"/>
    <xf numFmtId="0" fontId="66" fillId="9" borderId="367" applyNumberFormat="0" applyAlignment="0" applyProtection="0"/>
    <xf numFmtId="0" fontId="66" fillId="9" borderId="367" applyNumberFormat="0" applyAlignment="0" applyProtection="0"/>
    <xf numFmtId="0" fontId="66" fillId="9" borderId="367" applyNumberFormat="0" applyAlignment="0" applyProtection="0"/>
    <xf numFmtId="0" fontId="66" fillId="9" borderId="367" applyNumberFormat="0" applyAlignment="0" applyProtection="0"/>
    <xf numFmtId="0" fontId="66" fillId="9" borderId="367" applyNumberFormat="0" applyAlignment="0" applyProtection="0"/>
    <xf numFmtId="0" fontId="66" fillId="9" borderId="367" applyNumberFormat="0" applyAlignment="0" applyProtection="0"/>
    <xf numFmtId="0" fontId="66" fillId="9" borderId="367" applyNumberFormat="0" applyAlignment="0" applyProtection="0"/>
    <xf numFmtId="0" fontId="66" fillId="9" borderId="367" applyNumberFormat="0" applyAlignment="0" applyProtection="0"/>
    <xf numFmtId="0" fontId="66" fillId="9" borderId="367" applyNumberFormat="0" applyAlignment="0" applyProtection="0"/>
    <xf numFmtId="0" fontId="66" fillId="9" borderId="367" applyNumberFormat="0" applyAlignment="0" applyProtection="0"/>
    <xf numFmtId="0" fontId="66" fillId="9" borderId="367" applyNumberFormat="0" applyAlignment="0" applyProtection="0"/>
    <xf numFmtId="0" fontId="66" fillId="9" borderId="367" applyNumberFormat="0" applyAlignment="0" applyProtection="0"/>
    <xf numFmtId="0" fontId="66" fillId="9" borderId="367" applyNumberFormat="0" applyAlignment="0" applyProtection="0"/>
    <xf numFmtId="0" fontId="66" fillId="9" borderId="367" applyNumberFormat="0" applyAlignment="0" applyProtection="0"/>
    <xf numFmtId="0" fontId="67" fillId="0" borderId="368" applyNumberFormat="0" applyFill="0" applyAlignment="0" applyProtection="0"/>
    <xf numFmtId="0" fontId="67" fillId="0" borderId="368" applyNumberFormat="0" applyFill="0" applyAlignment="0" applyProtection="0"/>
    <xf numFmtId="0" fontId="67" fillId="0" borderId="368" applyNumberFormat="0" applyFill="0" applyAlignment="0" applyProtection="0"/>
    <xf numFmtId="0" fontId="67" fillId="0" borderId="368" applyNumberFormat="0" applyFill="0" applyAlignment="0" applyProtection="0"/>
    <xf numFmtId="0" fontId="67" fillId="0" borderId="368" applyNumberFormat="0" applyFill="0" applyAlignment="0" applyProtection="0"/>
    <xf numFmtId="0" fontId="67" fillId="0" borderId="368" applyNumberFormat="0" applyFill="0" applyAlignment="0" applyProtection="0"/>
    <xf numFmtId="0" fontId="67" fillId="0" borderId="368" applyNumberFormat="0" applyFill="0" applyAlignment="0" applyProtection="0"/>
    <xf numFmtId="0" fontId="67" fillId="0" borderId="368" applyNumberFormat="0" applyFill="0" applyAlignment="0" applyProtection="0"/>
    <xf numFmtId="0" fontId="67" fillId="0" borderId="368" applyNumberFormat="0" applyFill="0" applyAlignment="0" applyProtection="0"/>
    <xf numFmtId="0" fontId="67" fillId="0" borderId="368" applyNumberFormat="0" applyFill="0" applyAlignment="0" applyProtection="0"/>
    <xf numFmtId="0" fontId="67" fillId="0" borderId="368" applyNumberFormat="0" applyFill="0" applyAlignment="0" applyProtection="0"/>
    <xf numFmtId="0" fontId="67" fillId="0" borderId="368" applyNumberFormat="0" applyFill="0" applyAlignment="0" applyProtection="0"/>
    <xf numFmtId="0" fontId="67" fillId="0" borderId="368" applyNumberFormat="0" applyFill="0" applyAlignment="0" applyProtection="0"/>
    <xf numFmtId="0" fontId="67" fillId="0" borderId="368" applyNumberFormat="0" applyFill="0" applyAlignment="0" applyProtection="0"/>
    <xf numFmtId="0" fontId="67" fillId="0" borderId="368" applyNumberFormat="0" applyFill="0" applyAlignment="0" applyProtection="0"/>
    <xf numFmtId="0" fontId="67" fillId="0" borderId="368" applyNumberFormat="0" applyFill="0" applyAlignment="0" applyProtection="0"/>
    <xf numFmtId="0" fontId="67" fillId="0" borderId="368" applyNumberFormat="0" applyFill="0" applyAlignment="0" applyProtection="0"/>
    <xf numFmtId="0" fontId="67" fillId="0" borderId="368" applyNumberFormat="0" applyFill="0" applyAlignment="0" applyProtection="0"/>
    <xf numFmtId="0" fontId="67" fillId="0" borderId="368" applyNumberFormat="0" applyFill="0" applyAlignment="0" applyProtection="0"/>
    <xf numFmtId="0" fontId="67" fillId="0" borderId="368" applyNumberFormat="0" applyFill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8" fillId="22" borderId="367" applyNumberFormat="0" applyAlignment="0" applyProtection="0"/>
    <xf numFmtId="0" fontId="68" fillId="22" borderId="367" applyNumberFormat="0" applyAlignment="0" applyProtection="0"/>
    <xf numFmtId="0" fontId="68" fillId="22" borderId="367" applyNumberFormat="0" applyAlignment="0" applyProtection="0"/>
    <xf numFmtId="0" fontId="68" fillId="22" borderId="367" applyNumberFormat="0" applyAlignment="0" applyProtection="0"/>
    <xf numFmtId="0" fontId="68" fillId="22" borderId="367" applyNumberFormat="0" applyAlignment="0" applyProtection="0"/>
    <xf numFmtId="0" fontId="68" fillId="22" borderId="367" applyNumberFormat="0" applyAlignment="0" applyProtection="0"/>
    <xf numFmtId="0" fontId="68" fillId="22" borderId="367" applyNumberFormat="0" applyAlignment="0" applyProtection="0"/>
    <xf numFmtId="0" fontId="68" fillId="22" borderId="367" applyNumberFormat="0" applyAlignment="0" applyProtection="0"/>
    <xf numFmtId="0" fontId="68" fillId="22" borderId="367" applyNumberFormat="0" applyAlignment="0" applyProtection="0"/>
    <xf numFmtId="0" fontId="68" fillId="22" borderId="367" applyNumberFormat="0" applyAlignment="0" applyProtection="0"/>
    <xf numFmtId="0" fontId="68" fillId="22" borderId="367" applyNumberFormat="0" applyAlignment="0" applyProtection="0"/>
    <xf numFmtId="0" fontId="68" fillId="22" borderId="367" applyNumberFormat="0" applyAlignment="0" applyProtection="0"/>
    <xf numFmtId="0" fontId="68" fillId="22" borderId="367" applyNumberFormat="0" applyAlignment="0" applyProtection="0"/>
    <xf numFmtId="0" fontId="68" fillId="22" borderId="367" applyNumberFormat="0" applyAlignment="0" applyProtection="0"/>
    <xf numFmtId="0" fontId="68" fillId="22" borderId="367" applyNumberFormat="0" applyAlignment="0" applyProtection="0"/>
    <xf numFmtId="0" fontId="68" fillId="22" borderId="367" applyNumberFormat="0" applyAlignment="0" applyProtection="0"/>
    <xf numFmtId="0" fontId="68" fillId="22" borderId="367" applyNumberFormat="0" applyAlignment="0" applyProtection="0"/>
    <xf numFmtId="0" fontId="68" fillId="22" borderId="367" applyNumberFormat="0" applyAlignment="0" applyProtection="0"/>
    <xf numFmtId="0" fontId="68" fillId="22" borderId="367" applyNumberFormat="0" applyAlignment="0" applyProtection="0"/>
    <xf numFmtId="0" fontId="68" fillId="22" borderId="367" applyNumberFormat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/>
    <xf numFmtId="0" fontId="8" fillId="0" borderId="0"/>
    <xf numFmtId="0" fontId="2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8" fillId="0" borderId="0"/>
    <xf numFmtId="0" fontId="8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8" fillId="0" borderId="0"/>
    <xf numFmtId="0" fontId="63" fillId="0" borderId="0"/>
    <xf numFmtId="0" fontId="63" fillId="0" borderId="0"/>
    <xf numFmtId="0" fontId="6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8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8" fillId="0" borderId="0"/>
    <xf numFmtId="0" fontId="8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8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8" fillId="0" borderId="0"/>
    <xf numFmtId="0" fontId="8" fillId="0" borderId="0"/>
    <xf numFmtId="0" fontId="63" fillId="0" borderId="0"/>
    <xf numFmtId="0" fontId="8" fillId="0" borderId="0"/>
    <xf numFmtId="0" fontId="8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/>
    <xf numFmtId="0" fontId="63" fillId="0" borderId="0"/>
    <xf numFmtId="0" fontId="6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/>
    <xf numFmtId="0" fontId="8" fillId="0" borderId="0"/>
    <xf numFmtId="0" fontId="63" fillId="0" borderId="0"/>
    <xf numFmtId="0" fontId="8" fillId="0" borderId="0"/>
    <xf numFmtId="0" fontId="8" fillId="0" borderId="0"/>
    <xf numFmtId="0" fontId="63" fillId="0" borderId="0"/>
    <xf numFmtId="0" fontId="8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/>
    <xf numFmtId="0" fontId="63" fillId="0" borderId="0"/>
    <xf numFmtId="0" fontId="6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/>
    <xf numFmtId="0" fontId="6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8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8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8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31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8" fillId="0" borderId="0"/>
    <xf numFmtId="0" fontId="8" fillId="0" borderId="0"/>
    <xf numFmtId="0" fontId="8" fillId="0" borderId="0"/>
    <xf numFmtId="0" fontId="20" fillId="0" borderId="0"/>
    <xf numFmtId="0" fontId="8" fillId="0" borderId="0"/>
    <xf numFmtId="0" fontId="20" fillId="0" borderId="0"/>
    <xf numFmtId="0" fontId="8" fillId="0" borderId="0"/>
    <xf numFmtId="0" fontId="8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8" fillId="0" borderId="0"/>
    <xf numFmtId="0" fontId="63" fillId="0" borderId="0"/>
    <xf numFmtId="0" fontId="6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8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8" fillId="0" borderId="0"/>
    <xf numFmtId="0" fontId="63" fillId="0" borderId="0"/>
    <xf numFmtId="0" fontId="6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8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8" fillId="0" borderId="0"/>
    <xf numFmtId="0" fontId="63" fillId="0" borderId="0"/>
    <xf numFmtId="0" fontId="6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8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8" fillId="0" borderId="0"/>
    <xf numFmtId="0" fontId="63" fillId="0" borderId="0"/>
    <xf numFmtId="0" fontId="20" fillId="0" borderId="0"/>
    <xf numFmtId="0" fontId="8" fillId="0" borderId="0"/>
    <xf numFmtId="0" fontId="1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5" fillId="25" borderId="1" applyNumberFormat="0" applyFont="0" applyAlignment="0" applyProtection="0"/>
    <xf numFmtId="0" fontId="45" fillId="25" borderId="1" applyNumberFormat="0" applyFont="0" applyAlignment="0" applyProtection="0"/>
    <xf numFmtId="0" fontId="11" fillId="25" borderId="1" applyNumberFormat="0" applyFont="0" applyAlignment="0" applyProtection="0"/>
    <xf numFmtId="0" fontId="11" fillId="25" borderId="1" applyNumberFormat="0" applyFont="0" applyAlignment="0" applyProtection="0"/>
    <xf numFmtId="0" fontId="45" fillId="25" borderId="1" applyNumberFormat="0" applyFont="0" applyAlignment="0" applyProtection="0"/>
    <xf numFmtId="0" fontId="45" fillId="25" borderId="1" applyNumberFormat="0" applyFont="0" applyAlignment="0" applyProtection="0"/>
    <xf numFmtId="0" fontId="11" fillId="25" borderId="1" applyNumberFormat="0" applyFont="0" applyAlignment="0" applyProtection="0"/>
    <xf numFmtId="0" fontId="11" fillId="25" borderId="1" applyNumberFormat="0" applyFont="0" applyAlignment="0" applyProtection="0"/>
    <xf numFmtId="0" fontId="45" fillId="25" borderId="1" applyNumberFormat="0" applyFont="0" applyAlignment="0" applyProtection="0"/>
    <xf numFmtId="0" fontId="11" fillId="25" borderId="1" applyNumberFormat="0" applyFont="0" applyAlignment="0" applyProtection="0"/>
    <xf numFmtId="0" fontId="45" fillId="25" borderId="1" applyNumberFormat="0" applyFont="0" applyAlignment="0" applyProtection="0"/>
    <xf numFmtId="0" fontId="11" fillId="25" borderId="1" applyNumberFormat="0" applyFont="0" applyAlignment="0" applyProtection="0"/>
    <xf numFmtId="0" fontId="45" fillId="25" borderId="1" applyNumberFormat="0" applyFont="0" applyAlignment="0" applyProtection="0"/>
    <xf numFmtId="0" fontId="11" fillId="25" borderId="1" applyNumberFormat="0" applyFont="0" applyAlignment="0" applyProtection="0"/>
    <xf numFmtId="0" fontId="45" fillId="25" borderId="1" applyNumberFormat="0" applyFont="0" applyAlignment="0" applyProtection="0"/>
    <xf numFmtId="0" fontId="11" fillId="25" borderId="1" applyNumberFormat="0" applyFont="0" applyAlignment="0" applyProtection="0"/>
    <xf numFmtId="9" fontId="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52" fillId="9" borderId="2" applyNumberFormat="0" applyAlignment="0" applyProtection="0"/>
    <xf numFmtId="0" fontId="52" fillId="9" borderId="2" applyNumberFormat="0" applyAlignment="0" applyProtection="0"/>
    <xf numFmtId="0" fontId="52" fillId="9" borderId="2" applyNumberFormat="0" applyAlignment="0" applyProtection="0"/>
    <xf numFmtId="0" fontId="52" fillId="9" borderId="2" applyNumberFormat="0" applyAlignment="0" applyProtection="0"/>
    <xf numFmtId="0" fontId="52" fillId="9" borderId="2" applyNumberFormat="0" applyAlignment="0" applyProtection="0"/>
    <xf numFmtId="0" fontId="52" fillId="9" borderId="2" applyNumberFormat="0" applyAlignment="0" applyProtection="0"/>
    <xf numFmtId="0" fontId="52" fillId="9" borderId="2" applyNumberFormat="0" applyAlignment="0" applyProtection="0"/>
    <xf numFmtId="0" fontId="52" fillId="9" borderId="2" applyNumberFormat="0" applyAlignment="0" applyProtection="0"/>
    <xf numFmtId="0" fontId="52" fillId="9" borderId="2" applyNumberFormat="0" applyAlignment="0" applyProtection="0"/>
    <xf numFmtId="0" fontId="52" fillId="9" borderId="2" applyNumberFormat="0" applyAlignment="0" applyProtection="0"/>
    <xf numFmtId="0" fontId="52" fillId="9" borderId="2" applyNumberFormat="0" applyAlignment="0" applyProtection="0"/>
    <xf numFmtId="0" fontId="52" fillId="9" borderId="2" applyNumberFormat="0" applyAlignment="0" applyProtection="0"/>
    <xf numFmtId="0" fontId="52" fillId="9" borderId="2" applyNumberFormat="0" applyAlignment="0" applyProtection="0"/>
    <xf numFmtId="0" fontId="52" fillId="9" borderId="2" applyNumberFormat="0" applyAlignment="0" applyProtection="0"/>
    <xf numFmtId="0" fontId="52" fillId="9" borderId="2" applyNumberFormat="0" applyAlignment="0" applyProtection="0"/>
    <xf numFmtId="0" fontId="52" fillId="9" borderId="2" applyNumberFormat="0" applyAlignment="0" applyProtection="0"/>
    <xf numFmtId="0" fontId="52" fillId="9" borderId="2" applyNumberFormat="0" applyAlignment="0" applyProtection="0"/>
    <xf numFmtId="0" fontId="52" fillId="9" borderId="2" applyNumberFormat="0" applyAlignment="0" applyProtection="0"/>
    <xf numFmtId="0" fontId="52" fillId="9" borderId="2" applyNumberFormat="0" applyAlignment="0" applyProtection="0"/>
    <xf numFmtId="0" fontId="52" fillId="9" borderId="2" applyNumberFormat="0" applyAlignment="0" applyProtection="0"/>
    <xf numFmtId="0" fontId="54" fillId="0" borderId="3" applyNumberFormat="0" applyFill="0" applyAlignment="0" applyProtection="0"/>
    <xf numFmtId="0" fontId="54" fillId="0" borderId="3" applyNumberFormat="0" applyFill="0" applyAlignment="0" applyProtection="0"/>
    <xf numFmtId="0" fontId="54" fillId="0" borderId="3" applyNumberFormat="0" applyFill="0" applyAlignment="0" applyProtection="0"/>
    <xf numFmtId="0" fontId="54" fillId="0" borderId="3" applyNumberFormat="0" applyFill="0" applyAlignment="0" applyProtection="0"/>
    <xf numFmtId="0" fontId="54" fillId="0" borderId="3" applyNumberFormat="0" applyFill="0" applyAlignment="0" applyProtection="0"/>
    <xf numFmtId="0" fontId="54" fillId="0" borderId="3" applyNumberFormat="0" applyFill="0" applyAlignment="0" applyProtection="0"/>
    <xf numFmtId="0" fontId="54" fillId="0" borderId="3" applyNumberFormat="0" applyFill="0" applyAlignment="0" applyProtection="0"/>
    <xf numFmtId="0" fontId="54" fillId="0" borderId="3" applyNumberFormat="0" applyFill="0" applyAlignment="0" applyProtection="0"/>
    <xf numFmtId="0" fontId="54" fillId="0" borderId="3" applyNumberFormat="0" applyFill="0" applyAlignment="0" applyProtection="0"/>
    <xf numFmtId="0" fontId="54" fillId="0" borderId="3" applyNumberFormat="0" applyFill="0" applyAlignment="0" applyProtection="0"/>
    <xf numFmtId="0" fontId="54" fillId="0" borderId="3" applyNumberFormat="0" applyFill="0" applyAlignment="0" applyProtection="0"/>
    <xf numFmtId="0" fontId="54" fillId="0" borderId="3" applyNumberFormat="0" applyFill="0" applyAlignment="0" applyProtection="0"/>
    <xf numFmtId="0" fontId="54" fillId="0" borderId="3" applyNumberFormat="0" applyFill="0" applyAlignment="0" applyProtection="0"/>
    <xf numFmtId="0" fontId="54" fillId="0" borderId="3" applyNumberFormat="0" applyFill="0" applyAlignment="0" applyProtection="0"/>
    <xf numFmtId="0" fontId="54" fillId="0" borderId="3" applyNumberFormat="0" applyFill="0" applyAlignment="0" applyProtection="0"/>
    <xf numFmtId="0" fontId="54" fillId="0" borderId="3" applyNumberFormat="0" applyFill="0" applyAlignment="0" applyProtection="0"/>
    <xf numFmtId="0" fontId="54" fillId="0" borderId="3" applyNumberFormat="0" applyFill="0" applyAlignment="0" applyProtection="0"/>
    <xf numFmtId="0" fontId="54" fillId="0" borderId="3" applyNumberFormat="0" applyFill="0" applyAlignment="0" applyProtection="0"/>
    <xf numFmtId="0" fontId="54" fillId="0" borderId="3" applyNumberFormat="0" applyFill="0" applyAlignment="0" applyProtection="0"/>
    <xf numFmtId="0" fontId="54" fillId="0" borderId="3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71" fillId="0" borderId="369" applyNumberFormat="0" applyFill="0" applyAlignment="0" applyProtection="0"/>
    <xf numFmtId="0" fontId="71" fillId="0" borderId="369" applyNumberFormat="0" applyFill="0" applyAlignment="0" applyProtection="0"/>
    <xf numFmtId="0" fontId="71" fillId="0" borderId="369" applyNumberFormat="0" applyFill="0" applyAlignment="0" applyProtection="0"/>
    <xf numFmtId="0" fontId="71" fillId="0" borderId="369" applyNumberFormat="0" applyFill="0" applyAlignment="0" applyProtection="0"/>
    <xf numFmtId="0" fontId="71" fillId="0" borderId="369" applyNumberFormat="0" applyFill="0" applyAlignment="0" applyProtection="0"/>
    <xf numFmtId="0" fontId="71" fillId="0" borderId="369" applyNumberFormat="0" applyFill="0" applyAlignment="0" applyProtection="0"/>
    <xf numFmtId="0" fontId="71" fillId="0" borderId="369" applyNumberFormat="0" applyFill="0" applyAlignment="0" applyProtection="0"/>
    <xf numFmtId="0" fontId="71" fillId="0" borderId="369" applyNumberFormat="0" applyFill="0" applyAlignment="0" applyProtection="0"/>
    <xf numFmtId="0" fontId="71" fillId="0" borderId="369" applyNumberFormat="0" applyFill="0" applyAlignment="0" applyProtection="0"/>
    <xf numFmtId="0" fontId="71" fillId="0" borderId="369" applyNumberFormat="0" applyFill="0" applyAlignment="0" applyProtection="0"/>
    <xf numFmtId="0" fontId="71" fillId="0" borderId="369" applyNumberFormat="0" applyFill="0" applyAlignment="0" applyProtection="0"/>
    <xf numFmtId="0" fontId="71" fillId="0" borderId="369" applyNumberFormat="0" applyFill="0" applyAlignment="0" applyProtection="0"/>
    <xf numFmtId="0" fontId="71" fillId="0" borderId="369" applyNumberFormat="0" applyFill="0" applyAlignment="0" applyProtection="0"/>
    <xf numFmtId="0" fontId="71" fillId="0" borderId="369" applyNumberFormat="0" applyFill="0" applyAlignment="0" applyProtection="0"/>
    <xf numFmtId="0" fontId="71" fillId="0" borderId="369" applyNumberFormat="0" applyFill="0" applyAlignment="0" applyProtection="0"/>
    <xf numFmtId="0" fontId="71" fillId="0" borderId="369" applyNumberFormat="0" applyFill="0" applyAlignment="0" applyProtection="0"/>
    <xf numFmtId="0" fontId="71" fillId="0" borderId="369" applyNumberFormat="0" applyFill="0" applyAlignment="0" applyProtection="0"/>
    <xf numFmtId="0" fontId="71" fillId="0" borderId="369" applyNumberFormat="0" applyFill="0" applyAlignment="0" applyProtection="0"/>
    <xf numFmtId="0" fontId="71" fillId="0" borderId="369" applyNumberFormat="0" applyFill="0" applyAlignment="0" applyProtection="0"/>
    <xf numFmtId="0" fontId="71" fillId="0" borderId="369" applyNumberFormat="0" applyFill="0" applyAlignment="0" applyProtection="0"/>
    <xf numFmtId="0" fontId="51" fillId="0" borderId="4" applyNumberFormat="0" applyFill="0" applyAlignment="0" applyProtection="0"/>
    <xf numFmtId="0" fontId="51" fillId="0" borderId="4" applyNumberFormat="0" applyFill="0" applyAlignment="0" applyProtection="0"/>
    <xf numFmtId="0" fontId="51" fillId="0" borderId="4" applyNumberFormat="0" applyFill="0" applyAlignment="0" applyProtection="0"/>
    <xf numFmtId="0" fontId="51" fillId="0" borderId="4" applyNumberFormat="0" applyFill="0" applyAlignment="0" applyProtection="0"/>
    <xf numFmtId="0" fontId="51" fillId="0" borderId="4" applyNumberFormat="0" applyFill="0" applyAlignment="0" applyProtection="0"/>
    <xf numFmtId="0" fontId="51" fillId="0" borderId="4" applyNumberFormat="0" applyFill="0" applyAlignment="0" applyProtection="0"/>
    <xf numFmtId="0" fontId="51" fillId="0" borderId="4" applyNumberFormat="0" applyFill="0" applyAlignment="0" applyProtection="0"/>
    <xf numFmtId="0" fontId="51" fillId="0" borderId="4" applyNumberFormat="0" applyFill="0" applyAlignment="0" applyProtection="0"/>
    <xf numFmtId="0" fontId="51" fillId="0" borderId="4" applyNumberFormat="0" applyFill="0" applyAlignment="0" applyProtection="0"/>
    <xf numFmtId="0" fontId="51" fillId="0" borderId="4" applyNumberFormat="0" applyFill="0" applyAlignment="0" applyProtection="0"/>
    <xf numFmtId="0" fontId="51" fillId="0" borderId="4" applyNumberFormat="0" applyFill="0" applyAlignment="0" applyProtection="0"/>
    <xf numFmtId="0" fontId="51" fillId="0" borderId="4" applyNumberFormat="0" applyFill="0" applyAlignment="0" applyProtection="0"/>
    <xf numFmtId="0" fontId="51" fillId="0" borderId="4" applyNumberFormat="0" applyFill="0" applyAlignment="0" applyProtection="0"/>
    <xf numFmtId="0" fontId="51" fillId="0" borderId="4" applyNumberFormat="0" applyFill="0" applyAlignment="0" applyProtection="0"/>
    <xf numFmtId="0" fontId="51" fillId="0" borderId="4" applyNumberFormat="0" applyFill="0" applyAlignment="0" applyProtection="0"/>
    <xf numFmtId="0" fontId="51" fillId="0" borderId="4" applyNumberFormat="0" applyFill="0" applyAlignment="0" applyProtection="0"/>
    <xf numFmtId="0" fontId="51" fillId="0" borderId="4" applyNumberFormat="0" applyFill="0" applyAlignment="0" applyProtection="0"/>
    <xf numFmtId="0" fontId="51" fillId="0" borderId="4" applyNumberFormat="0" applyFill="0" applyAlignment="0" applyProtection="0"/>
    <xf numFmtId="0" fontId="51" fillId="0" borderId="4" applyNumberFormat="0" applyFill="0" applyAlignment="0" applyProtection="0"/>
    <xf numFmtId="0" fontId="51" fillId="0" borderId="4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72" fillId="0" borderId="5" applyNumberFormat="0" applyFill="0" applyAlignment="0" applyProtection="0"/>
    <xf numFmtId="0" fontId="72" fillId="0" borderId="5" applyNumberFormat="0" applyFill="0" applyAlignment="0" applyProtection="0"/>
    <xf numFmtId="0" fontId="72" fillId="0" borderId="5" applyNumberFormat="0" applyFill="0" applyAlignment="0" applyProtection="0"/>
    <xf numFmtId="0" fontId="72" fillId="0" borderId="5" applyNumberFormat="0" applyFill="0" applyAlignment="0" applyProtection="0"/>
    <xf numFmtId="0" fontId="72" fillId="0" borderId="5" applyNumberFormat="0" applyFill="0" applyAlignment="0" applyProtection="0"/>
    <xf numFmtId="0" fontId="72" fillId="0" borderId="5" applyNumberFormat="0" applyFill="0" applyAlignment="0" applyProtection="0"/>
    <xf numFmtId="0" fontId="72" fillId="0" borderId="5" applyNumberFormat="0" applyFill="0" applyAlignment="0" applyProtection="0"/>
    <xf numFmtId="0" fontId="72" fillId="0" borderId="5" applyNumberFormat="0" applyFill="0" applyAlignment="0" applyProtection="0"/>
    <xf numFmtId="0" fontId="72" fillId="0" borderId="5" applyNumberFormat="0" applyFill="0" applyAlignment="0" applyProtection="0"/>
    <xf numFmtId="0" fontId="72" fillId="0" borderId="5" applyNumberFormat="0" applyFill="0" applyAlignment="0" applyProtection="0"/>
    <xf numFmtId="0" fontId="72" fillId="0" borderId="5" applyNumberFormat="0" applyFill="0" applyAlignment="0" applyProtection="0"/>
    <xf numFmtId="0" fontId="72" fillId="0" borderId="5" applyNumberFormat="0" applyFill="0" applyAlignment="0" applyProtection="0"/>
    <xf numFmtId="0" fontId="72" fillId="0" borderId="5" applyNumberFormat="0" applyFill="0" applyAlignment="0" applyProtection="0"/>
    <xf numFmtId="0" fontId="72" fillId="0" borderId="5" applyNumberFormat="0" applyFill="0" applyAlignment="0" applyProtection="0"/>
    <xf numFmtId="0" fontId="72" fillId="0" borderId="5" applyNumberFormat="0" applyFill="0" applyAlignment="0" applyProtection="0"/>
    <xf numFmtId="0" fontId="72" fillId="0" borderId="5" applyNumberFormat="0" applyFill="0" applyAlignment="0" applyProtection="0"/>
    <xf numFmtId="0" fontId="72" fillId="0" borderId="5" applyNumberFormat="0" applyFill="0" applyAlignment="0" applyProtection="0"/>
    <xf numFmtId="0" fontId="72" fillId="0" borderId="5" applyNumberFormat="0" applyFill="0" applyAlignment="0" applyProtection="0"/>
    <xf numFmtId="0" fontId="72" fillId="0" borderId="5" applyNumberFormat="0" applyFill="0" applyAlignment="0" applyProtection="0"/>
    <xf numFmtId="0" fontId="72" fillId="0" borderId="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230">
    <xf numFmtId="0" fontId="0" fillId="0" borderId="0" xfId="0"/>
    <xf numFmtId="0" fontId="0" fillId="0" borderId="0" xfId="0" applyAlignment="1">
      <alignment vertical="center"/>
    </xf>
    <xf numFmtId="0" fontId="0" fillId="11" borderId="0" xfId="0" applyFill="1"/>
    <xf numFmtId="0" fontId="0" fillId="11" borderId="0" xfId="0" applyFill="1" applyAlignment="1">
      <alignment vertical="center"/>
    </xf>
    <xf numFmtId="0" fontId="5" fillId="11" borderId="0" xfId="0" applyFont="1" applyFill="1"/>
    <xf numFmtId="0" fontId="8" fillId="11" borderId="0" xfId="0" applyFont="1" applyFill="1"/>
    <xf numFmtId="0" fontId="6" fillId="11" borderId="0" xfId="0" applyFont="1" applyFill="1" applyBorder="1" applyAlignment="1">
      <alignment horizontal="center"/>
    </xf>
    <xf numFmtId="0" fontId="6" fillId="11" borderId="0" xfId="0" applyFont="1" applyFill="1" applyBorder="1"/>
    <xf numFmtId="0" fontId="0" fillId="0" borderId="0" xfId="0" applyFill="1"/>
    <xf numFmtId="0" fontId="0" fillId="0" borderId="0" xfId="0" applyBorder="1"/>
    <xf numFmtId="0" fontId="6" fillId="11" borderId="0" xfId="0" applyFont="1" applyFill="1"/>
    <xf numFmtId="0" fontId="15" fillId="11" borderId="0" xfId="0" applyFont="1" applyFill="1"/>
    <xf numFmtId="0" fontId="6" fillId="11" borderId="0" xfId="0" applyFont="1" applyFill="1" applyBorder="1" applyAlignment="1">
      <alignment vertical="center"/>
    </xf>
    <xf numFmtId="0" fontId="8" fillId="11" borderId="0" xfId="0" applyFont="1" applyFill="1" applyBorder="1"/>
    <xf numFmtId="0" fontId="8" fillId="11" borderId="0" xfId="0" applyFont="1" applyFill="1" applyBorder="1" applyAlignment="1">
      <alignment horizontal="center"/>
    </xf>
    <xf numFmtId="0" fontId="0" fillId="0" borderId="0" xfId="0" applyFill="1" applyBorder="1"/>
    <xf numFmtId="0" fontId="17" fillId="11" borderId="0" xfId="0" applyFont="1" applyFill="1" applyBorder="1"/>
    <xf numFmtId="3" fontId="0" fillId="11" borderId="0" xfId="0" applyNumberFormat="1" applyFill="1"/>
    <xf numFmtId="0" fontId="5" fillId="11" borderId="0" xfId="0" applyFont="1" applyFill="1" applyBorder="1" applyAlignment="1">
      <alignment horizontal="left"/>
    </xf>
    <xf numFmtId="3" fontId="0" fillId="0" borderId="0" xfId="0" applyNumberFormat="1" applyFill="1" applyBorder="1"/>
    <xf numFmtId="0" fontId="0" fillId="11" borderId="0" xfId="0" applyFill="1" applyBorder="1"/>
    <xf numFmtId="3" fontId="0" fillId="11" borderId="0" xfId="0" applyNumberFormat="1" applyFill="1" applyBorder="1"/>
    <xf numFmtId="0" fontId="17" fillId="11" borderId="0" xfId="0" applyFont="1" applyFill="1"/>
    <xf numFmtId="3" fontId="0" fillId="11" borderId="6" xfId="0" applyNumberFormat="1" applyFill="1" applyBorder="1" applyAlignment="1">
      <alignment horizontal="right" indent="1"/>
    </xf>
    <xf numFmtId="0" fontId="0" fillId="11" borderId="7" xfId="0" applyFill="1" applyBorder="1"/>
    <xf numFmtId="0" fontId="0" fillId="11" borderId="8" xfId="0" applyFill="1" applyBorder="1"/>
    <xf numFmtId="0" fontId="0" fillId="11" borderId="9" xfId="0" applyFill="1" applyBorder="1"/>
    <xf numFmtId="169" fontId="0" fillId="11" borderId="0" xfId="0" applyNumberFormat="1" applyFill="1" applyBorder="1"/>
    <xf numFmtId="3" fontId="0" fillId="0" borderId="0" xfId="0" applyNumberFormat="1" applyFill="1"/>
    <xf numFmtId="0" fontId="11" fillId="11" borderId="0" xfId="1460" applyFill="1" applyBorder="1"/>
    <xf numFmtId="2" fontId="0" fillId="11" borderId="0" xfId="0" applyNumberFormat="1" applyFill="1"/>
    <xf numFmtId="2" fontId="0" fillId="0" borderId="0" xfId="0" applyNumberFormat="1" applyFill="1"/>
    <xf numFmtId="0" fontId="0" fillId="11" borderId="0" xfId="0" applyFill="1" applyAlignment="1">
      <alignment horizontal="centerContinuous"/>
    </xf>
    <xf numFmtId="0" fontId="0" fillId="11" borderId="7" xfId="0" applyFill="1" applyBorder="1" applyAlignment="1">
      <alignment horizontal="center"/>
    </xf>
    <xf numFmtId="172" fontId="0" fillId="11" borderId="0" xfId="0" applyNumberFormat="1" applyFill="1"/>
    <xf numFmtId="165" fontId="0" fillId="11" borderId="0" xfId="0" applyNumberFormat="1" applyFill="1"/>
    <xf numFmtId="4" fontId="0" fillId="11" borderId="0" xfId="0" applyNumberFormat="1" applyFill="1"/>
    <xf numFmtId="0" fontId="30" fillId="11" borderId="0" xfId="0" applyFont="1" applyFill="1"/>
    <xf numFmtId="0" fontId="19" fillId="11" borderId="0" xfId="0" applyFont="1" applyFill="1" applyAlignment="1">
      <alignment horizontal="left"/>
    </xf>
    <xf numFmtId="0" fontId="6" fillId="11" borderId="10" xfId="0" applyFont="1" applyFill="1" applyBorder="1" applyAlignment="1"/>
    <xf numFmtId="0" fontId="6" fillId="11" borderId="11" xfId="0" applyFont="1" applyFill="1" applyBorder="1" applyAlignment="1"/>
    <xf numFmtId="168" fontId="23" fillId="11" borderId="12" xfId="1498" applyNumberFormat="1" applyFont="1" applyFill="1" applyBorder="1" applyAlignment="1">
      <alignment horizontal="right"/>
    </xf>
    <xf numFmtId="168" fontId="23" fillId="11" borderId="13" xfId="1498" applyNumberFormat="1" applyFont="1" applyFill="1" applyBorder="1" applyAlignment="1">
      <alignment horizontal="right"/>
    </xf>
    <xf numFmtId="0" fontId="47" fillId="11" borderId="0" xfId="0" applyFont="1" applyFill="1"/>
    <xf numFmtId="0" fontId="48" fillId="11" borderId="0" xfId="0" applyFont="1" applyFill="1" applyBorder="1"/>
    <xf numFmtId="0" fontId="0" fillId="11" borderId="0" xfId="0" applyFill="1" applyBorder="1" applyAlignment="1">
      <alignment horizontal="center" vertical="center"/>
    </xf>
    <xf numFmtId="4" fontId="0" fillId="11" borderId="0" xfId="0" applyNumberFormat="1" applyFill="1" applyBorder="1"/>
    <xf numFmtId="4" fontId="6" fillId="11" borderId="0" xfId="0" applyNumberFormat="1" applyFont="1" applyFill="1" applyBorder="1"/>
    <xf numFmtId="0" fontId="19" fillId="11" borderId="0" xfId="0" applyFont="1" applyFill="1" applyBorder="1" applyAlignment="1">
      <alignment horizontal="left"/>
    </xf>
    <xf numFmtId="0" fontId="8" fillId="11" borderId="10" xfId="0" applyFont="1" applyFill="1" applyBorder="1" applyAlignment="1">
      <alignment horizontal="center" vertical="center"/>
    </xf>
    <xf numFmtId="173" fontId="0" fillId="11" borderId="0" xfId="0" applyNumberFormat="1" applyFill="1" applyBorder="1"/>
    <xf numFmtId="173" fontId="0" fillId="11" borderId="0" xfId="0" applyNumberFormat="1" applyFill="1"/>
    <xf numFmtId="0" fontId="6" fillId="0" borderId="0" xfId="0" applyFont="1" applyFill="1" applyBorder="1"/>
    <xf numFmtId="0" fontId="0" fillId="11" borderId="0" xfId="0" applyFill="1" applyBorder="1" applyAlignment="1">
      <alignment horizontal="right"/>
    </xf>
    <xf numFmtId="0" fontId="32" fillId="11" borderId="0" xfId="0" applyFont="1" applyFill="1"/>
    <xf numFmtId="0" fontId="33" fillId="11" borderId="0" xfId="0" applyFont="1" applyFill="1" applyAlignment="1">
      <alignment horizontal="left"/>
    </xf>
    <xf numFmtId="0" fontId="34" fillId="11" borderId="0" xfId="0" applyFont="1" applyFill="1" applyAlignment="1">
      <alignment horizontal="centerContinuous"/>
    </xf>
    <xf numFmtId="0" fontId="34" fillId="11" borderId="0" xfId="0" applyFont="1" applyFill="1" applyAlignment="1">
      <alignment horizontal="left"/>
    </xf>
    <xf numFmtId="180" fontId="0" fillId="11" borderId="0" xfId="0" applyNumberFormat="1" applyFill="1" applyBorder="1"/>
    <xf numFmtId="180" fontId="6" fillId="11" borderId="0" xfId="0" applyNumberFormat="1" applyFont="1" applyFill="1" applyBorder="1"/>
    <xf numFmtId="0" fontId="19" fillId="11" borderId="0" xfId="0" applyFont="1" applyFill="1" applyBorder="1"/>
    <xf numFmtId="171" fontId="6" fillId="11" borderId="0" xfId="0" applyNumberFormat="1" applyFont="1" applyFill="1" applyAlignment="1">
      <alignment vertical="center"/>
    </xf>
    <xf numFmtId="0" fontId="0" fillId="0" borderId="0" xfId="0" applyFill="1" applyAlignment="1">
      <alignment vertical="center"/>
    </xf>
    <xf numFmtId="0" fontId="24" fillId="11" borderId="14" xfId="0" applyFont="1" applyFill="1" applyBorder="1" applyAlignment="1">
      <alignment horizontal="right" vertical="center"/>
    </xf>
    <xf numFmtId="0" fontId="24" fillId="11" borderId="15" xfId="0" applyFont="1" applyFill="1" applyBorder="1" applyAlignment="1">
      <alignment horizontal="right" vertical="center"/>
    </xf>
    <xf numFmtId="4" fontId="38" fillId="11" borderId="16" xfId="1469" applyNumberFormat="1" applyFont="1" applyFill="1" applyBorder="1" applyAlignment="1">
      <alignment horizontal="right" vertical="center"/>
    </xf>
    <xf numFmtId="4" fontId="38" fillId="11" borderId="17" xfId="1469" applyNumberFormat="1" applyFont="1" applyFill="1" applyBorder="1" applyAlignment="1">
      <alignment horizontal="right" vertical="center"/>
    </xf>
    <xf numFmtId="4" fontId="6" fillId="11" borderId="18" xfId="0" applyNumberFormat="1" applyFont="1" applyFill="1" applyBorder="1" applyAlignment="1">
      <alignment vertical="center"/>
    </xf>
    <xf numFmtId="0" fontId="24" fillId="11" borderId="19" xfId="0" applyFont="1" applyFill="1" applyBorder="1" applyAlignment="1">
      <alignment horizontal="right" vertical="center"/>
    </xf>
    <xf numFmtId="4" fontId="6" fillId="11" borderId="20" xfId="0" applyNumberFormat="1" applyFont="1" applyFill="1" applyBorder="1" applyAlignment="1">
      <alignment vertical="center"/>
    </xf>
    <xf numFmtId="4" fontId="38" fillId="11" borderId="21" xfId="1469" applyNumberFormat="1" applyFont="1" applyFill="1" applyBorder="1" applyAlignment="1">
      <alignment horizontal="right" vertical="center"/>
    </xf>
    <xf numFmtId="4" fontId="8" fillId="11" borderId="16" xfId="0" applyNumberFormat="1" applyFont="1" applyFill="1" applyBorder="1" applyAlignment="1">
      <alignment vertical="center"/>
    </xf>
    <xf numFmtId="4" fontId="8" fillId="11" borderId="17" xfId="0" applyNumberFormat="1" applyFont="1" applyFill="1" applyBorder="1" applyAlignment="1">
      <alignment vertical="center"/>
    </xf>
    <xf numFmtId="4" fontId="8" fillId="11" borderId="0" xfId="0" applyNumberFormat="1" applyFont="1" applyFill="1" applyBorder="1" applyAlignment="1">
      <alignment vertical="center"/>
    </xf>
    <xf numFmtId="0" fontId="24" fillId="11" borderId="20" xfId="0" applyFont="1" applyFill="1" applyBorder="1" applyAlignment="1">
      <alignment horizontal="right" vertical="center"/>
    </xf>
    <xf numFmtId="0" fontId="24" fillId="11" borderId="22" xfId="0" applyFont="1" applyFill="1" applyBorder="1" applyAlignment="1">
      <alignment horizontal="right" vertical="center"/>
    </xf>
    <xf numFmtId="4" fontId="6" fillId="11" borderId="23" xfId="0" applyNumberFormat="1" applyFont="1" applyFill="1" applyBorder="1" applyAlignment="1">
      <alignment vertical="center"/>
    </xf>
    <xf numFmtId="4" fontId="6" fillId="11" borderId="24" xfId="0" applyNumberFormat="1" applyFont="1" applyFill="1" applyBorder="1" applyAlignment="1">
      <alignment vertical="center"/>
    </xf>
    <xf numFmtId="4" fontId="19" fillId="11" borderId="25" xfId="0" applyNumberFormat="1" applyFont="1" applyFill="1" applyBorder="1" applyAlignment="1">
      <alignment vertical="center"/>
    </xf>
    <xf numFmtId="0" fontId="24" fillId="11" borderId="12" xfId="0" applyFont="1" applyFill="1" applyBorder="1" applyAlignment="1">
      <alignment horizontal="right" vertical="center"/>
    </xf>
    <xf numFmtId="4" fontId="6" fillId="11" borderId="26" xfId="0" applyNumberFormat="1" applyFont="1" applyFill="1" applyBorder="1" applyAlignment="1">
      <alignment vertical="center"/>
    </xf>
    <xf numFmtId="4" fontId="6" fillId="11" borderId="27" xfId="0" applyNumberFormat="1" applyFont="1" applyFill="1" applyBorder="1" applyAlignment="1">
      <alignment vertical="center"/>
    </xf>
    <xf numFmtId="4" fontId="19" fillId="11" borderId="28" xfId="0" applyNumberFormat="1" applyFont="1" applyFill="1" applyBorder="1" applyAlignment="1">
      <alignment vertical="center"/>
    </xf>
    <xf numFmtId="4" fontId="19" fillId="11" borderId="29" xfId="0" applyNumberFormat="1" applyFont="1" applyFill="1" applyBorder="1" applyAlignment="1">
      <alignment vertical="center"/>
    </xf>
    <xf numFmtId="4" fontId="19" fillId="11" borderId="30" xfId="0" applyNumberFormat="1" applyFont="1" applyFill="1" applyBorder="1" applyAlignment="1">
      <alignment vertical="center"/>
    </xf>
    <xf numFmtId="0" fontId="0" fillId="11" borderId="0" xfId="0" applyFill="1" applyBorder="1" applyAlignment="1">
      <alignment horizontal="center" vertical="center" wrapText="1"/>
    </xf>
    <xf numFmtId="0" fontId="0" fillId="11" borderId="10" xfId="0" applyFill="1" applyBorder="1" applyAlignment="1">
      <alignment horizontal="center" vertical="center"/>
    </xf>
    <xf numFmtId="3" fontId="0" fillId="11" borderId="0" xfId="0" applyNumberFormat="1" applyFill="1" applyBorder="1" applyAlignment="1">
      <alignment horizontal="center" vertical="center" wrapText="1"/>
    </xf>
    <xf numFmtId="4" fontId="8" fillId="11" borderId="31" xfId="0" applyNumberFormat="1" applyFont="1" applyFill="1" applyBorder="1" applyAlignment="1">
      <alignment horizontal="right" vertical="center"/>
    </xf>
    <xf numFmtId="4" fontId="8" fillId="11" borderId="21" xfId="747" applyNumberFormat="1" applyFont="1" applyFill="1" applyBorder="1" applyAlignment="1">
      <alignment vertical="center"/>
    </xf>
    <xf numFmtId="4" fontId="8" fillId="11" borderId="32" xfId="747" applyNumberFormat="1" applyFont="1" applyFill="1" applyBorder="1" applyAlignment="1">
      <alignment vertical="center"/>
    </xf>
    <xf numFmtId="4" fontId="6" fillId="11" borderId="33" xfId="0" applyNumberFormat="1" applyFont="1" applyFill="1" applyBorder="1" applyAlignment="1">
      <alignment vertical="center"/>
    </xf>
    <xf numFmtId="0" fontId="8" fillId="11" borderId="6" xfId="0" applyFont="1" applyFill="1" applyBorder="1"/>
    <xf numFmtId="0" fontId="24" fillId="11" borderId="0" xfId="0" applyFont="1" applyFill="1" applyBorder="1" applyAlignment="1">
      <alignment horizontal="right" vertical="center"/>
    </xf>
    <xf numFmtId="4" fontId="18" fillId="0" borderId="34" xfId="1471" applyNumberFormat="1" applyFont="1" applyBorder="1" applyAlignment="1">
      <alignment horizontal="right" vertical="center"/>
    </xf>
    <xf numFmtId="4" fontId="18" fillId="0" borderId="16" xfId="1471" applyNumberFormat="1" applyFont="1" applyBorder="1" applyAlignment="1">
      <alignment horizontal="right" vertical="center"/>
    </xf>
    <xf numFmtId="4" fontId="18" fillId="0" borderId="35" xfId="1471" applyNumberFormat="1" applyFont="1" applyBorder="1" applyAlignment="1">
      <alignment horizontal="right" vertical="center"/>
    </xf>
    <xf numFmtId="4" fontId="6" fillId="11" borderId="36" xfId="0" applyNumberFormat="1" applyFont="1" applyFill="1" applyBorder="1" applyAlignment="1">
      <alignment vertical="center"/>
    </xf>
    <xf numFmtId="0" fontId="0" fillId="0" borderId="0" xfId="0" applyFill="1" applyAlignment="1">
      <alignment horizontal="center"/>
    </xf>
    <xf numFmtId="4" fontId="8" fillId="11" borderId="34" xfId="0" applyNumberFormat="1" applyFont="1" applyFill="1" applyBorder="1" applyAlignment="1">
      <alignment horizontal="right" vertical="center"/>
    </xf>
    <xf numFmtId="4" fontId="8" fillId="11" borderId="16" xfId="0" applyNumberFormat="1" applyFont="1" applyFill="1" applyBorder="1" applyAlignment="1">
      <alignment horizontal="right" vertical="center"/>
    </xf>
    <xf numFmtId="4" fontId="8" fillId="11" borderId="35" xfId="0" applyNumberFormat="1" applyFont="1" applyFill="1" applyBorder="1" applyAlignment="1">
      <alignment horizontal="right" vertical="center"/>
    </xf>
    <xf numFmtId="180" fontId="0" fillId="0" borderId="0" xfId="0" applyNumberFormat="1" applyFill="1"/>
    <xf numFmtId="0" fontId="24" fillId="11" borderId="37" xfId="0" applyFont="1" applyFill="1" applyBorder="1" applyAlignment="1">
      <alignment horizontal="right" vertical="center"/>
    </xf>
    <xf numFmtId="4" fontId="6" fillId="11" borderId="38" xfId="0" applyNumberFormat="1" applyFont="1" applyFill="1" applyBorder="1" applyAlignment="1" applyProtection="1">
      <alignment horizontal="right" vertical="center"/>
      <protection locked="0"/>
    </xf>
    <xf numFmtId="4" fontId="6" fillId="11" borderId="39" xfId="0" applyNumberFormat="1" applyFont="1" applyFill="1" applyBorder="1" applyAlignment="1" applyProtection="1">
      <alignment horizontal="right" vertical="center"/>
      <protection locked="0"/>
    </xf>
    <xf numFmtId="4" fontId="6" fillId="11" borderId="40" xfId="0" applyNumberFormat="1" applyFont="1" applyFill="1" applyBorder="1" applyAlignment="1" applyProtection="1">
      <alignment horizontal="right" vertical="center"/>
      <protection locked="0"/>
    </xf>
    <xf numFmtId="0" fontId="24" fillId="11" borderId="41" xfId="0" applyFont="1" applyFill="1" applyBorder="1" applyAlignment="1">
      <alignment horizontal="right" vertical="center"/>
    </xf>
    <xf numFmtId="4" fontId="8" fillId="11" borderId="21" xfId="0" applyNumberFormat="1" applyFont="1" applyFill="1" applyBorder="1" applyAlignment="1">
      <alignment horizontal="right" vertical="center"/>
    </xf>
    <xf numFmtId="4" fontId="8" fillId="11" borderId="32" xfId="0" applyNumberFormat="1" applyFont="1" applyFill="1" applyBorder="1" applyAlignment="1">
      <alignment horizontal="right" vertical="center"/>
    </xf>
    <xf numFmtId="0" fontId="0" fillId="11" borderId="6" xfId="0" applyFill="1" applyBorder="1"/>
    <xf numFmtId="0" fontId="29" fillId="11" borderId="41" xfId="0" applyNumberFormat="1" applyFont="1" applyFill="1" applyBorder="1" applyAlignment="1" applyProtection="1">
      <alignment horizontal="right" vertical="center"/>
      <protection locked="0"/>
    </xf>
    <xf numFmtId="0" fontId="29" fillId="11" borderId="0" xfId="0" applyNumberFormat="1" applyFont="1" applyFill="1" applyBorder="1" applyAlignment="1" applyProtection="1">
      <alignment horizontal="right" vertical="center"/>
      <protection locked="0"/>
    </xf>
    <xf numFmtId="4" fontId="18" fillId="11" borderId="34" xfId="1471" applyNumberFormat="1" applyFont="1" applyFill="1" applyBorder="1" applyAlignment="1">
      <alignment horizontal="right" vertical="center"/>
    </xf>
    <xf numFmtId="4" fontId="18" fillId="11" borderId="16" xfId="1471" applyNumberFormat="1" applyFont="1" applyFill="1" applyBorder="1" applyAlignment="1">
      <alignment horizontal="right" vertical="center"/>
    </xf>
    <xf numFmtId="4" fontId="18" fillId="11" borderId="35" xfId="1471" applyNumberFormat="1" applyFont="1" applyFill="1" applyBorder="1" applyAlignment="1">
      <alignment horizontal="right" vertical="center"/>
    </xf>
    <xf numFmtId="4" fontId="8" fillId="11" borderId="35" xfId="0" applyNumberFormat="1" applyFont="1" applyFill="1" applyBorder="1" applyAlignment="1">
      <alignment vertical="center"/>
    </xf>
    <xf numFmtId="4" fontId="18" fillId="11" borderId="34" xfId="1471" applyNumberFormat="1" applyFont="1" applyFill="1" applyBorder="1" applyAlignment="1">
      <alignment horizontal="right" vertical="center" wrapText="1"/>
    </xf>
    <xf numFmtId="4" fontId="18" fillId="11" borderId="16" xfId="1471" applyNumberFormat="1" applyFont="1" applyFill="1" applyBorder="1" applyAlignment="1">
      <alignment horizontal="right" vertical="center" wrapText="1"/>
    </xf>
    <xf numFmtId="4" fontId="8" fillId="11" borderId="34" xfId="0" applyNumberFormat="1" applyFont="1" applyFill="1" applyBorder="1" applyAlignment="1" applyProtection="1">
      <alignment vertical="center"/>
      <protection locked="0"/>
    </xf>
    <xf numFmtId="4" fontId="8" fillId="11" borderId="16" xfId="0" applyNumberFormat="1" applyFont="1" applyFill="1" applyBorder="1" applyAlignment="1" applyProtection="1">
      <alignment vertical="center"/>
      <protection locked="0"/>
    </xf>
    <xf numFmtId="4" fontId="8" fillId="11" borderId="35" xfId="0" applyNumberFormat="1" applyFont="1" applyFill="1" applyBorder="1" applyAlignment="1" applyProtection="1">
      <alignment vertical="center"/>
      <protection locked="0"/>
    </xf>
    <xf numFmtId="4" fontId="8" fillId="11" borderId="34" xfId="747" applyNumberFormat="1" applyFont="1" applyFill="1" applyBorder="1" applyAlignment="1">
      <alignment vertical="center"/>
    </xf>
    <xf numFmtId="4" fontId="8" fillId="11" borderId="16" xfId="747" applyNumberFormat="1" applyFont="1" applyFill="1" applyBorder="1" applyAlignment="1">
      <alignment vertical="center"/>
    </xf>
    <xf numFmtId="4" fontId="8" fillId="11" borderId="35" xfId="747" applyNumberFormat="1" applyFont="1" applyFill="1" applyBorder="1" applyAlignment="1">
      <alignment vertical="center"/>
    </xf>
    <xf numFmtId="4" fontId="8" fillId="11" borderId="34" xfId="0" applyNumberFormat="1" applyFont="1" applyFill="1" applyBorder="1" applyAlignment="1" applyProtection="1">
      <alignment horizontal="right" vertical="center"/>
      <protection locked="0"/>
    </xf>
    <xf numFmtId="4" fontId="8" fillId="11" borderId="16" xfId="0" applyNumberFormat="1" applyFont="1" applyFill="1" applyBorder="1" applyAlignment="1" applyProtection="1">
      <alignment horizontal="right" vertical="center"/>
      <protection locked="0"/>
    </xf>
    <xf numFmtId="4" fontId="8" fillId="11" borderId="35" xfId="0" applyNumberFormat="1" applyFont="1" applyFill="1" applyBorder="1" applyAlignment="1" applyProtection="1">
      <alignment horizontal="right" vertical="center"/>
      <protection locked="0"/>
    </xf>
    <xf numFmtId="0" fontId="29" fillId="11" borderId="42" xfId="0" applyNumberFormat="1" applyFont="1" applyFill="1" applyBorder="1" applyAlignment="1" applyProtection="1">
      <alignment horizontal="right" vertical="center"/>
      <protection locked="0"/>
    </xf>
    <xf numFmtId="4" fontId="41" fillId="11" borderId="43" xfId="0" applyNumberFormat="1" applyFont="1" applyFill="1" applyBorder="1" applyAlignment="1">
      <alignment vertical="center"/>
    </xf>
    <xf numFmtId="4" fontId="41" fillId="11" borderId="44" xfId="0" applyNumberFormat="1" applyFont="1" applyFill="1" applyBorder="1" applyAlignment="1">
      <alignment vertical="center"/>
    </xf>
    <xf numFmtId="4" fontId="41" fillId="11" borderId="45" xfId="0" applyNumberFormat="1" applyFont="1" applyFill="1" applyBorder="1" applyAlignment="1">
      <alignment vertical="center"/>
    </xf>
    <xf numFmtId="0" fontId="29" fillId="11" borderId="6" xfId="0" applyNumberFormat="1" applyFont="1" applyFill="1" applyBorder="1" applyAlignment="1" applyProtection="1">
      <alignment horizontal="right" vertical="center"/>
      <protection locked="0"/>
    </xf>
    <xf numFmtId="4" fontId="41" fillId="11" borderId="34" xfId="0" applyNumberFormat="1" applyFont="1" applyFill="1" applyBorder="1" applyAlignment="1">
      <alignment vertical="center"/>
    </xf>
    <xf numFmtId="4" fontId="41" fillId="11" borderId="16" xfId="0" applyNumberFormat="1" applyFont="1" applyFill="1" applyBorder="1" applyAlignment="1">
      <alignment vertical="center"/>
    </xf>
    <xf numFmtId="4" fontId="41" fillId="11" borderId="35" xfId="0" applyNumberFormat="1" applyFont="1" applyFill="1" applyBorder="1" applyAlignment="1">
      <alignment vertical="center"/>
    </xf>
    <xf numFmtId="0" fontId="29" fillId="11" borderId="12" xfId="0" applyNumberFormat="1" applyFont="1" applyFill="1" applyBorder="1" applyAlignment="1" applyProtection="1">
      <alignment horizontal="right" vertical="center"/>
      <protection locked="0"/>
    </xf>
    <xf numFmtId="4" fontId="41" fillId="11" borderId="46" xfId="0" applyNumberFormat="1" applyFont="1" applyFill="1" applyBorder="1" applyAlignment="1">
      <alignment vertical="center"/>
    </xf>
    <xf numFmtId="4" fontId="41" fillId="11" borderId="27" xfId="0" applyNumberFormat="1" applyFont="1" applyFill="1" applyBorder="1" applyAlignment="1">
      <alignment vertical="center"/>
    </xf>
    <xf numFmtId="4" fontId="41" fillId="11" borderId="47" xfId="0" applyNumberFormat="1" applyFont="1" applyFill="1" applyBorder="1" applyAlignment="1">
      <alignment vertical="center"/>
    </xf>
    <xf numFmtId="0" fontId="8" fillId="11" borderId="48" xfId="0" applyFont="1" applyFill="1" applyBorder="1" applyAlignment="1">
      <alignment vertical="center"/>
    </xf>
    <xf numFmtId="4" fontId="6" fillId="11" borderId="0" xfId="0" applyNumberFormat="1" applyFont="1" applyFill="1" applyBorder="1" applyAlignment="1">
      <alignment vertical="center"/>
    </xf>
    <xf numFmtId="4" fontId="6" fillId="11" borderId="49" xfId="0" applyNumberFormat="1" applyFont="1" applyFill="1" applyBorder="1" applyAlignment="1" applyProtection="1">
      <alignment horizontal="right" vertical="center"/>
      <protection locked="0"/>
    </xf>
    <xf numFmtId="4" fontId="6" fillId="11" borderId="50" xfId="0" applyNumberFormat="1" applyFont="1" applyFill="1" applyBorder="1" applyAlignment="1" applyProtection="1">
      <alignment horizontal="right" vertical="center"/>
      <protection locked="0"/>
    </xf>
    <xf numFmtId="4" fontId="8" fillId="11" borderId="51" xfId="0" applyNumberFormat="1" applyFont="1" applyFill="1" applyBorder="1" applyAlignment="1">
      <alignment horizontal="right" vertical="center"/>
    </xf>
    <xf numFmtId="4" fontId="8" fillId="11" borderId="41" xfId="0" applyNumberFormat="1" applyFont="1" applyFill="1" applyBorder="1" applyAlignment="1">
      <alignment horizontal="right" vertical="center"/>
    </xf>
    <xf numFmtId="4" fontId="8" fillId="11" borderId="6" xfId="0" applyNumberFormat="1" applyFont="1" applyFill="1" applyBorder="1" applyAlignment="1">
      <alignment horizontal="right" vertical="center"/>
    </xf>
    <xf numFmtId="4" fontId="8" fillId="11" borderId="0" xfId="0" applyNumberFormat="1" applyFont="1" applyFill="1" applyBorder="1" applyAlignment="1">
      <alignment horizontal="right" vertical="center"/>
    </xf>
    <xf numFmtId="0" fontId="6" fillId="11" borderId="12" xfId="0" applyFont="1" applyFill="1" applyBorder="1" applyAlignment="1">
      <alignment horizontal="right" vertical="center"/>
    </xf>
    <xf numFmtId="0" fontId="47" fillId="0" borderId="0" xfId="0" applyFont="1" applyFill="1"/>
    <xf numFmtId="4" fontId="8" fillId="11" borderId="51" xfId="747" applyNumberFormat="1" applyFont="1" applyFill="1" applyBorder="1" applyAlignment="1">
      <alignment vertical="center"/>
    </xf>
    <xf numFmtId="4" fontId="8" fillId="11" borderId="41" xfId="747" applyNumberFormat="1" applyFont="1" applyFill="1" applyBorder="1" applyAlignment="1">
      <alignment vertical="center"/>
    </xf>
    <xf numFmtId="4" fontId="36" fillId="11" borderId="49" xfId="0" quotePrefix="1" applyNumberFormat="1" applyFont="1" applyFill="1" applyBorder="1" applyAlignment="1" applyProtection="1">
      <alignment horizontal="right" vertical="center"/>
      <protection locked="0"/>
    </xf>
    <xf numFmtId="4" fontId="36" fillId="11" borderId="50" xfId="0" quotePrefix="1" applyNumberFormat="1" applyFont="1" applyFill="1" applyBorder="1" applyAlignment="1" applyProtection="1">
      <alignment horizontal="right" vertical="center"/>
      <protection locked="0"/>
    </xf>
    <xf numFmtId="0" fontId="17" fillId="0" borderId="15" xfId="0" applyFont="1" applyFill="1" applyBorder="1" applyAlignment="1">
      <alignment vertical="center"/>
    </xf>
    <xf numFmtId="0" fontId="8" fillId="11" borderId="53" xfId="0" quotePrefix="1" applyFont="1" applyFill="1" applyBorder="1" applyAlignment="1">
      <alignment horizontal="center"/>
    </xf>
    <xf numFmtId="0" fontId="8" fillId="11" borderId="0" xfId="0" applyNumberFormat="1" applyFont="1" applyFill="1" applyBorder="1" applyAlignment="1" applyProtection="1"/>
    <xf numFmtId="4" fontId="6" fillId="11" borderId="26" xfId="0" applyNumberFormat="1" applyFont="1" applyFill="1" applyBorder="1"/>
    <xf numFmtId="43" fontId="0" fillId="11" borderId="0" xfId="0" applyNumberFormat="1" applyFill="1"/>
    <xf numFmtId="0" fontId="0" fillId="11" borderId="36" xfId="0" applyFill="1" applyBorder="1"/>
    <xf numFmtId="9" fontId="8" fillId="11" borderId="0" xfId="1500" applyFont="1" applyFill="1" applyBorder="1"/>
    <xf numFmtId="9" fontId="8" fillId="11" borderId="6" xfId="1500" applyFill="1" applyBorder="1"/>
    <xf numFmtId="0" fontId="6" fillId="11" borderId="55" xfId="0" applyFont="1" applyFill="1" applyBorder="1"/>
    <xf numFmtId="9" fontId="8" fillId="11" borderId="0" xfId="1500" applyFont="1" applyFill="1"/>
    <xf numFmtId="43" fontId="8" fillId="11" borderId="0" xfId="745" applyFill="1"/>
    <xf numFmtId="0" fontId="6" fillId="11" borderId="8" xfId="0" applyFont="1" applyFill="1" applyBorder="1"/>
    <xf numFmtId="0" fontId="0" fillId="11" borderId="6" xfId="0" applyFill="1" applyBorder="1" applyAlignment="1">
      <alignment horizontal="left" indent="1"/>
    </xf>
    <xf numFmtId="173" fontId="0" fillId="11" borderId="0" xfId="0" applyNumberFormat="1" applyFill="1" applyBorder="1" applyAlignment="1">
      <alignment horizontal="left" indent="1"/>
    </xf>
    <xf numFmtId="0" fontId="0" fillId="11" borderId="36" xfId="0" applyFill="1" applyBorder="1" applyAlignment="1">
      <alignment horizontal="left" indent="1"/>
    </xf>
    <xf numFmtId="3" fontId="0" fillId="11" borderId="0" xfId="0" applyNumberFormat="1" applyFill="1" applyBorder="1" applyAlignment="1">
      <alignment horizontal="right" indent="1"/>
    </xf>
    <xf numFmtId="0" fontId="0" fillId="11" borderId="0" xfId="0" applyFill="1" applyAlignment="1">
      <alignment horizontal="right" indent="1"/>
    </xf>
    <xf numFmtId="9" fontId="6" fillId="11" borderId="36" xfId="1500" applyFont="1" applyFill="1" applyBorder="1" applyAlignment="1">
      <alignment horizontal="right"/>
    </xf>
    <xf numFmtId="3" fontId="0" fillId="11" borderId="6" xfId="0" applyNumberFormat="1" applyFill="1" applyBorder="1" applyAlignment="1">
      <alignment horizontal="left" indent="1"/>
    </xf>
    <xf numFmtId="9" fontId="8" fillId="11" borderId="6" xfId="1500" applyFill="1" applyBorder="1" applyAlignment="1">
      <alignment horizontal="left" indent="1"/>
    </xf>
    <xf numFmtId="3" fontId="0" fillId="11" borderId="0" xfId="0" applyNumberFormat="1" applyFill="1" applyBorder="1" applyAlignment="1">
      <alignment horizontal="left" indent="1"/>
    </xf>
    <xf numFmtId="9" fontId="6" fillId="11" borderId="56" xfId="1500" applyFont="1" applyFill="1" applyBorder="1" applyAlignment="1">
      <alignment horizontal="right"/>
    </xf>
    <xf numFmtId="9" fontId="6" fillId="11" borderId="12" xfId="1500" applyFont="1" applyFill="1" applyBorder="1" applyAlignment="1">
      <alignment horizontal="center"/>
    </xf>
    <xf numFmtId="9" fontId="6" fillId="11" borderId="26" xfId="1500" applyFont="1" applyFill="1" applyBorder="1" applyAlignment="1">
      <alignment horizontal="center"/>
    </xf>
    <xf numFmtId="0" fontId="0" fillId="11" borderId="0" xfId="0" applyFont="1" applyFill="1" applyBorder="1"/>
    <xf numFmtId="9" fontId="0" fillId="0" borderId="0" xfId="0" applyNumberFormat="1" applyFill="1"/>
    <xf numFmtId="0" fontId="12" fillId="11" borderId="0" xfId="0" applyFont="1" applyFill="1"/>
    <xf numFmtId="0" fontId="0" fillId="11" borderId="7" xfId="0" applyFill="1" applyBorder="1" applyAlignment="1">
      <alignment horizontal="center" vertical="center"/>
    </xf>
    <xf numFmtId="0" fontId="0" fillId="11" borderId="6" xfId="0" applyFill="1" applyBorder="1" applyAlignment="1">
      <alignment vertical="center"/>
    </xf>
    <xf numFmtId="4" fontId="0" fillId="11" borderId="15" xfId="0" applyNumberFormat="1" applyFill="1" applyBorder="1" applyAlignment="1">
      <alignment vertical="center"/>
    </xf>
    <xf numFmtId="187" fontId="7" fillId="11" borderId="16" xfId="736" applyNumberFormat="1" applyFont="1" applyFill="1" applyBorder="1" applyAlignment="1">
      <alignment vertical="center"/>
    </xf>
    <xf numFmtId="4" fontId="0" fillId="11" borderId="16" xfId="0" applyNumberFormat="1" applyFill="1" applyBorder="1" applyAlignment="1">
      <alignment vertical="center"/>
    </xf>
    <xf numFmtId="187" fontId="7" fillId="11" borderId="16" xfId="736" applyNumberFormat="1" applyFont="1" applyFill="1" applyBorder="1" applyAlignment="1">
      <alignment horizontal="center" vertical="center"/>
    </xf>
    <xf numFmtId="173" fontId="0" fillId="11" borderId="16" xfId="0" applyNumberFormat="1" applyFill="1" applyBorder="1" applyAlignment="1">
      <alignment vertical="center"/>
    </xf>
    <xf numFmtId="0" fontId="0" fillId="11" borderId="16" xfId="0" applyFill="1" applyBorder="1" applyAlignment="1">
      <alignment vertical="center"/>
    </xf>
    <xf numFmtId="2" fontId="7" fillId="11" borderId="16" xfId="0" applyNumberFormat="1" applyFont="1" applyFill="1" applyBorder="1" applyAlignment="1">
      <alignment horizontal="center" vertical="center"/>
    </xf>
    <xf numFmtId="173" fontId="7" fillId="11" borderId="16" xfId="0" applyNumberFormat="1" applyFont="1" applyFill="1" applyBorder="1" applyAlignment="1">
      <alignment horizontal="center" vertical="center"/>
    </xf>
    <xf numFmtId="4" fontId="0" fillId="11" borderId="0" xfId="0" applyNumberFormat="1" applyFill="1" applyBorder="1" applyAlignment="1">
      <alignment vertical="center"/>
    </xf>
    <xf numFmtId="0" fontId="18" fillId="0" borderId="0" xfId="1475" applyFont="1" applyBorder="1" applyAlignment="1">
      <alignment wrapText="1"/>
    </xf>
    <xf numFmtId="0" fontId="8" fillId="0" borderId="0" xfId="1475"/>
    <xf numFmtId="4" fontId="6" fillId="0" borderId="57" xfId="0" applyNumberFormat="1" applyFont="1" applyFill="1" applyBorder="1" applyAlignment="1">
      <alignment vertical="center"/>
    </xf>
    <xf numFmtId="187" fontId="23" fillId="0" borderId="58" xfId="736" applyNumberFormat="1" applyFont="1" applyFill="1" applyBorder="1" applyAlignment="1">
      <alignment vertical="center"/>
    </xf>
    <xf numFmtId="4" fontId="6" fillId="0" borderId="58" xfId="0" applyNumberFormat="1" applyFont="1" applyFill="1" applyBorder="1" applyAlignment="1">
      <alignment vertical="center"/>
    </xf>
    <xf numFmtId="187" fontId="23" fillId="0" borderId="58" xfId="736" applyNumberFormat="1" applyFont="1" applyFill="1" applyBorder="1" applyAlignment="1">
      <alignment horizontal="center" vertical="center"/>
    </xf>
    <xf numFmtId="173" fontId="6" fillId="0" borderId="58" xfId="0" applyNumberFormat="1" applyFont="1" applyFill="1" applyBorder="1" applyAlignment="1">
      <alignment vertical="center"/>
    </xf>
    <xf numFmtId="2" fontId="23" fillId="0" borderId="58" xfId="0" applyNumberFormat="1" applyFont="1" applyFill="1" applyBorder="1" applyAlignment="1">
      <alignment horizontal="center" vertical="center"/>
    </xf>
    <xf numFmtId="173" fontId="23" fillId="0" borderId="58" xfId="0" applyNumberFormat="1" applyFont="1" applyFill="1" applyBorder="1" applyAlignment="1">
      <alignment horizontal="center" vertical="center"/>
    </xf>
    <xf numFmtId="0" fontId="0" fillId="11" borderId="7" xfId="0" applyFill="1" applyBorder="1" applyAlignment="1">
      <alignment vertical="center"/>
    </xf>
    <xf numFmtId="0" fontId="0" fillId="11" borderId="59" xfId="0" applyFill="1" applyBorder="1" applyAlignment="1">
      <alignment vertical="center"/>
    </xf>
    <xf numFmtId="4" fontId="0" fillId="11" borderId="59" xfId="0" applyNumberFormat="1" applyFill="1" applyBorder="1" applyAlignment="1">
      <alignment vertical="center"/>
    </xf>
    <xf numFmtId="0" fontId="8" fillId="11" borderId="59" xfId="0" applyFont="1" applyFill="1" applyBorder="1" applyAlignment="1">
      <alignment vertical="center"/>
    </xf>
    <xf numFmtId="173" fontId="0" fillId="11" borderId="59" xfId="0" applyNumberFormat="1" applyFill="1" applyBorder="1" applyAlignment="1">
      <alignment vertical="center"/>
    </xf>
    <xf numFmtId="0" fontId="0" fillId="11" borderId="60" xfId="0" applyFill="1" applyBorder="1" applyAlignment="1">
      <alignment horizontal="center" vertical="center"/>
    </xf>
    <xf numFmtId="173" fontId="7" fillId="11" borderId="21" xfId="0" applyNumberFormat="1" applyFont="1" applyFill="1" applyBorder="1" applyAlignment="1">
      <alignment horizontal="center" vertical="center"/>
    </xf>
    <xf numFmtId="4" fontId="0" fillId="11" borderId="21" xfId="0" applyNumberFormat="1" applyFill="1" applyBorder="1" applyAlignment="1">
      <alignment vertical="center"/>
    </xf>
    <xf numFmtId="173" fontId="0" fillId="11" borderId="21" xfId="0" applyNumberFormat="1" applyFill="1" applyBorder="1" applyAlignment="1">
      <alignment vertical="center"/>
    </xf>
    <xf numFmtId="0" fontId="0" fillId="11" borderId="21" xfId="0" applyFill="1" applyBorder="1" applyAlignment="1">
      <alignment vertical="center"/>
    </xf>
    <xf numFmtId="2" fontId="7" fillId="11" borderId="21" xfId="0" applyNumberFormat="1" applyFont="1" applyFill="1" applyBorder="1" applyAlignment="1">
      <alignment horizontal="center" vertical="center"/>
    </xf>
    <xf numFmtId="4" fontId="6" fillId="0" borderId="61" xfId="0" applyNumberFormat="1" applyFont="1" applyFill="1" applyBorder="1" applyAlignment="1">
      <alignment vertical="center"/>
    </xf>
    <xf numFmtId="173" fontId="23" fillId="0" borderId="62" xfId="0" applyNumberFormat="1" applyFont="1" applyFill="1" applyBorder="1" applyAlignment="1">
      <alignment horizontal="center" vertical="center"/>
    </xf>
    <xf numFmtId="4" fontId="6" fillId="0" borderId="62" xfId="0" applyNumberFormat="1" applyFont="1" applyFill="1" applyBorder="1" applyAlignment="1">
      <alignment vertical="center"/>
    </xf>
    <xf numFmtId="173" fontId="6" fillId="0" borderId="62" xfId="0" applyNumberFormat="1" applyFont="1" applyFill="1" applyBorder="1" applyAlignment="1">
      <alignment vertical="center"/>
    </xf>
    <xf numFmtId="2" fontId="23" fillId="0" borderId="62" xfId="0" applyNumberFormat="1" applyFont="1" applyFill="1" applyBorder="1" applyAlignment="1">
      <alignment horizontal="center" vertical="center"/>
    </xf>
    <xf numFmtId="4" fontId="0" fillId="11" borderId="0" xfId="0" applyNumberFormat="1" applyFill="1" applyAlignment="1">
      <alignment vertical="center"/>
    </xf>
    <xf numFmtId="0" fontId="7" fillId="11" borderId="63" xfId="0" applyFont="1" applyFill="1" applyBorder="1" applyAlignment="1">
      <alignment horizontal="center" vertical="center"/>
    </xf>
    <xf numFmtId="0" fontId="7" fillId="11" borderId="0" xfId="0" applyFont="1" applyFill="1" applyAlignment="1">
      <alignment horizontal="center" vertical="center"/>
    </xf>
    <xf numFmtId="173" fontId="6" fillId="11" borderId="29" xfId="0" applyNumberFormat="1" applyFont="1" applyFill="1" applyBorder="1" applyAlignment="1">
      <alignment vertical="center"/>
    </xf>
    <xf numFmtId="173" fontId="23" fillId="0" borderId="29" xfId="0" applyNumberFormat="1" applyFont="1" applyFill="1" applyBorder="1" applyAlignment="1">
      <alignment horizontal="center" vertical="center"/>
    </xf>
    <xf numFmtId="4" fontId="6" fillId="0" borderId="29" xfId="0" applyNumberFormat="1" applyFont="1" applyFill="1" applyBorder="1" applyAlignment="1">
      <alignment vertical="center"/>
    </xf>
    <xf numFmtId="0" fontId="6" fillId="0" borderId="29" xfId="0" applyFont="1" applyFill="1" applyBorder="1" applyAlignment="1">
      <alignment vertical="center"/>
    </xf>
    <xf numFmtId="2" fontId="23" fillId="0" borderId="29" xfId="0" applyNumberFormat="1" applyFont="1" applyFill="1" applyBorder="1" applyAlignment="1">
      <alignment horizontal="center" vertical="center"/>
    </xf>
    <xf numFmtId="0" fontId="26" fillId="11" borderId="0" xfId="0" applyFont="1" applyFill="1" applyBorder="1" applyAlignment="1">
      <alignment horizontal="center" vertical="center"/>
    </xf>
    <xf numFmtId="173" fontId="7" fillId="11" borderId="64" xfId="0" applyNumberFormat="1" applyFont="1" applyFill="1" applyBorder="1" applyAlignment="1">
      <alignment vertical="center"/>
    </xf>
    <xf numFmtId="173" fontId="7" fillId="11" borderId="65" xfId="0" applyNumberFormat="1" applyFont="1" applyFill="1" applyBorder="1" applyAlignment="1">
      <alignment vertical="center"/>
    </xf>
    <xf numFmtId="173" fontId="23" fillId="0" borderId="66" xfId="0" applyNumberFormat="1" applyFont="1" applyFill="1" applyBorder="1" applyAlignment="1">
      <alignment vertical="center"/>
    </xf>
    <xf numFmtId="0" fontId="0" fillId="11" borderId="0" xfId="0" applyFill="1" applyBorder="1" applyAlignment="1">
      <alignment vertical="center"/>
    </xf>
    <xf numFmtId="173" fontId="8" fillId="11" borderId="67" xfId="0" applyNumberFormat="1" applyFont="1" applyFill="1" applyBorder="1" applyAlignment="1">
      <alignment vertical="center"/>
    </xf>
    <xf numFmtId="4" fontId="0" fillId="11" borderId="67" xfId="0" applyNumberFormat="1" applyFill="1" applyBorder="1" applyAlignment="1">
      <alignment vertical="center"/>
    </xf>
    <xf numFmtId="0" fontId="7" fillId="11" borderId="0" xfId="0" applyFont="1" applyFill="1" applyBorder="1" applyAlignment="1">
      <alignment vertical="center"/>
    </xf>
    <xf numFmtId="169" fontId="6" fillId="11" borderId="68" xfId="0" applyNumberFormat="1" applyFont="1" applyFill="1" applyBorder="1" applyAlignment="1">
      <alignment vertical="center"/>
    </xf>
    <xf numFmtId="169" fontId="6" fillId="11" borderId="0" xfId="0" applyNumberFormat="1" applyFont="1" applyFill="1" applyBorder="1" applyAlignment="1">
      <alignment vertical="center"/>
    </xf>
    <xf numFmtId="0" fontId="0" fillId="11" borderId="69" xfId="0" applyFill="1" applyBorder="1" applyAlignment="1">
      <alignment vertical="center"/>
    </xf>
    <xf numFmtId="0" fontId="0" fillId="11" borderId="51" xfId="0" applyFill="1" applyBorder="1" applyAlignment="1">
      <alignment vertical="center"/>
    </xf>
    <xf numFmtId="173" fontId="23" fillId="0" borderId="70" xfId="0" applyNumberFormat="1" applyFont="1" applyFill="1" applyBorder="1" applyAlignment="1">
      <alignment vertical="center"/>
    </xf>
    <xf numFmtId="0" fontId="8" fillId="11" borderId="0" xfId="0" applyFont="1" applyFill="1" applyAlignment="1">
      <alignment vertical="center"/>
    </xf>
    <xf numFmtId="0" fontId="7" fillId="11" borderId="0" xfId="0" applyFont="1" applyFill="1" applyAlignment="1">
      <alignment vertical="center"/>
    </xf>
    <xf numFmtId="4" fontId="0" fillId="11" borderId="63" xfId="0" applyNumberFormat="1" applyFill="1" applyBorder="1" applyAlignment="1">
      <alignment vertical="center"/>
    </xf>
    <xf numFmtId="173" fontId="0" fillId="0" borderId="29" xfId="0" applyNumberFormat="1" applyFill="1" applyBorder="1" applyAlignment="1">
      <alignment vertical="center"/>
    </xf>
    <xf numFmtId="43" fontId="7" fillId="11" borderId="16" xfId="736" applyNumberFormat="1" applyFont="1" applyFill="1" applyBorder="1" applyAlignment="1">
      <alignment vertical="center"/>
    </xf>
    <xf numFmtId="43" fontId="23" fillId="0" borderId="58" xfId="736" applyNumberFormat="1" applyFont="1" applyFill="1" applyBorder="1" applyAlignment="1">
      <alignment horizontal="left" vertical="center"/>
    </xf>
    <xf numFmtId="43" fontId="23" fillId="0" borderId="58" xfId="736" applyNumberFormat="1" applyFont="1" applyFill="1" applyBorder="1" applyAlignment="1">
      <alignment vertical="center"/>
    </xf>
    <xf numFmtId="0" fontId="7" fillId="11" borderId="59" xfId="0" applyFont="1" applyFill="1" applyBorder="1" applyAlignment="1">
      <alignment vertical="center"/>
    </xf>
    <xf numFmtId="0" fontId="0" fillId="11" borderId="60" xfId="0" applyFill="1" applyBorder="1" applyAlignment="1">
      <alignment vertical="center"/>
    </xf>
    <xf numFmtId="173" fontId="7" fillId="11" borderId="21" xfId="0" applyNumberFormat="1" applyFont="1" applyFill="1" applyBorder="1" applyAlignment="1">
      <alignment horizontal="right" vertical="center"/>
    </xf>
    <xf numFmtId="173" fontId="7" fillId="11" borderId="16" xfId="0" applyNumberFormat="1" applyFont="1" applyFill="1" applyBorder="1" applyAlignment="1">
      <alignment horizontal="right" vertical="center"/>
    </xf>
    <xf numFmtId="173" fontId="23" fillId="0" borderId="62" xfId="0" applyNumberFormat="1" applyFont="1" applyFill="1" applyBorder="1" applyAlignment="1">
      <alignment horizontal="right" vertical="center"/>
    </xf>
    <xf numFmtId="0" fontId="6" fillId="0" borderId="0" xfId="0" applyFont="1" applyFill="1"/>
    <xf numFmtId="2" fontId="7" fillId="11" borderId="0" xfId="0" applyNumberFormat="1" applyFont="1" applyFill="1" applyAlignment="1">
      <alignment horizontal="center" vertical="center"/>
    </xf>
    <xf numFmtId="173" fontId="23" fillId="0" borderId="29" xfId="0" applyNumberFormat="1" applyFont="1" applyFill="1" applyBorder="1" applyAlignment="1">
      <alignment vertical="center"/>
    </xf>
    <xf numFmtId="0" fontId="48" fillId="0" borderId="0" xfId="0" applyFont="1" applyFill="1" applyBorder="1"/>
    <xf numFmtId="0" fontId="6" fillId="11" borderId="7" xfId="0" applyFont="1" applyFill="1" applyBorder="1"/>
    <xf numFmtId="168" fontId="6" fillId="11" borderId="12" xfId="1500" applyNumberFormat="1" applyFont="1" applyFill="1" applyBorder="1"/>
    <xf numFmtId="168" fontId="6" fillId="11" borderId="13" xfId="1500" applyNumberFormat="1" applyFont="1" applyFill="1" applyBorder="1"/>
    <xf numFmtId="43" fontId="6" fillId="11" borderId="9" xfId="736" applyFont="1" applyFill="1" applyBorder="1"/>
    <xf numFmtId="168" fontId="0" fillId="11" borderId="0" xfId="0" applyNumberFormat="1" applyFill="1"/>
    <xf numFmtId="4" fontId="8" fillId="0" borderId="0" xfId="0" applyNumberFormat="1" applyFont="1" applyFill="1" applyBorder="1"/>
    <xf numFmtId="4" fontId="0" fillId="11" borderId="15" xfId="0" applyNumberFormat="1" applyFill="1" applyBorder="1" applyAlignment="1">
      <alignment horizontal="center" vertical="center"/>
    </xf>
    <xf numFmtId="4" fontId="0" fillId="11" borderId="16" xfId="0" applyNumberFormat="1" applyFill="1" applyBorder="1" applyAlignment="1">
      <alignment horizontal="center" vertical="center"/>
    </xf>
    <xf numFmtId="4" fontId="0" fillId="11" borderId="0" xfId="0" applyNumberFormat="1" applyFill="1" applyBorder="1" applyAlignment="1">
      <alignment horizontal="center" vertical="center"/>
    </xf>
    <xf numFmtId="4" fontId="6" fillId="11" borderId="57" xfId="0" applyNumberFormat="1" applyFont="1" applyFill="1" applyBorder="1" applyAlignment="1">
      <alignment horizontal="center" vertical="center"/>
    </xf>
    <xf numFmtId="4" fontId="6" fillId="11" borderId="58" xfId="0" applyNumberFormat="1" applyFont="1" applyFill="1" applyBorder="1" applyAlignment="1">
      <alignment horizontal="center" vertical="center"/>
    </xf>
    <xf numFmtId="4" fontId="0" fillId="11" borderId="59" xfId="0" applyNumberFormat="1" applyFill="1" applyBorder="1" applyAlignment="1">
      <alignment horizontal="center" vertical="center"/>
    </xf>
    <xf numFmtId="173" fontId="0" fillId="11" borderId="59" xfId="0" applyNumberFormat="1" applyFill="1" applyBorder="1" applyAlignment="1">
      <alignment horizontal="center" vertical="center"/>
    </xf>
    <xf numFmtId="4" fontId="0" fillId="11" borderId="21" xfId="0" applyNumberFormat="1" applyFill="1" applyBorder="1" applyAlignment="1">
      <alignment horizontal="center" vertical="center"/>
    </xf>
    <xf numFmtId="4" fontId="6" fillId="11" borderId="61" xfId="0" applyNumberFormat="1" applyFont="1" applyFill="1" applyBorder="1" applyAlignment="1">
      <alignment horizontal="center" vertical="center"/>
    </xf>
    <xf numFmtId="4" fontId="6" fillId="11" borderId="62" xfId="0" applyNumberFormat="1" applyFont="1" applyFill="1" applyBorder="1" applyAlignment="1">
      <alignment horizontal="center" vertical="center"/>
    </xf>
    <xf numFmtId="4" fontId="0" fillId="11" borderId="0" xfId="0" applyNumberFormat="1" applyFill="1" applyAlignment="1">
      <alignment horizontal="center" vertical="center"/>
    </xf>
    <xf numFmtId="4" fontId="6" fillId="11" borderId="71" xfId="0" applyNumberFormat="1" applyFont="1" applyFill="1" applyBorder="1" applyAlignment="1">
      <alignment horizontal="center" vertical="center"/>
    </xf>
    <xf numFmtId="4" fontId="6" fillId="11" borderId="29" xfId="0" applyNumberFormat="1" applyFont="1" applyFill="1" applyBorder="1" applyAlignment="1">
      <alignment horizontal="center" vertical="center"/>
    </xf>
    <xf numFmtId="0" fontId="0" fillId="0" borderId="7" xfId="0" applyFill="1" applyBorder="1" applyAlignment="1">
      <alignment vertical="center"/>
    </xf>
    <xf numFmtId="0" fontId="0" fillId="0" borderId="0" xfId="0" applyFill="1" applyBorder="1" applyAlignment="1">
      <alignment vertical="center"/>
    </xf>
    <xf numFmtId="4" fontId="0" fillId="11" borderId="67" xfId="0" applyNumberFormat="1" applyFill="1" applyBorder="1" applyAlignment="1">
      <alignment horizontal="center" vertical="center"/>
    </xf>
    <xf numFmtId="4" fontId="6" fillId="11" borderId="59" xfId="0" applyNumberFormat="1" applyFont="1" applyFill="1" applyBorder="1" applyAlignment="1">
      <alignment horizontal="center" vertical="center"/>
    </xf>
    <xf numFmtId="4" fontId="0" fillId="11" borderId="14" xfId="0" applyNumberFormat="1" applyFill="1" applyBorder="1" applyAlignment="1">
      <alignment horizontal="center" vertical="center"/>
    </xf>
    <xf numFmtId="0" fontId="0" fillId="11" borderId="0" xfId="0" applyFill="1" applyAlignment="1">
      <alignment horizontal="center" vertical="center"/>
    </xf>
    <xf numFmtId="0" fontId="0" fillId="11" borderId="26" xfId="0" applyFill="1" applyBorder="1"/>
    <xf numFmtId="0" fontId="0" fillId="0" borderId="0" xfId="0" applyFill="1" applyAlignment="1">
      <alignment horizontal="center" vertical="center"/>
    </xf>
    <xf numFmtId="0" fontId="6" fillId="11" borderId="72" xfId="0" applyFont="1" applyFill="1" applyBorder="1" applyAlignment="1">
      <alignment horizontal="centerContinuous"/>
    </xf>
    <xf numFmtId="0" fontId="6" fillId="11" borderId="63" xfId="0" applyFont="1" applyFill="1" applyBorder="1" applyAlignment="1">
      <alignment horizontal="centerContinuous"/>
    </xf>
    <xf numFmtId="2" fontId="6" fillId="11" borderId="73" xfId="0" applyNumberFormat="1" applyFont="1" applyFill="1" applyBorder="1"/>
    <xf numFmtId="0" fontId="6" fillId="11" borderId="0" xfId="0" applyFont="1" applyFill="1" applyBorder="1" applyAlignment="1">
      <alignment horizontal="center" vertical="center"/>
    </xf>
    <xf numFmtId="0" fontId="0" fillId="11" borderId="10" xfId="0" applyFill="1" applyBorder="1"/>
    <xf numFmtId="0" fontId="0" fillId="11" borderId="74" xfId="0" applyFill="1" applyBorder="1"/>
    <xf numFmtId="2" fontId="0" fillId="11" borderId="75" xfId="0" applyNumberFormat="1" applyFont="1" applyFill="1" applyBorder="1" applyAlignment="1">
      <alignment horizontal="center"/>
    </xf>
    <xf numFmtId="2" fontId="0" fillId="11" borderId="36" xfId="0" applyNumberFormat="1" applyFont="1" applyFill="1" applyBorder="1" applyAlignment="1">
      <alignment horizontal="center"/>
    </xf>
    <xf numFmtId="2" fontId="0" fillId="11" borderId="76" xfId="0" applyNumberFormat="1" applyFont="1" applyFill="1" applyBorder="1" applyAlignment="1">
      <alignment horizontal="center"/>
    </xf>
    <xf numFmtId="2" fontId="8" fillId="11" borderId="16" xfId="1328" applyNumberFormat="1" applyFont="1" applyFill="1" applyBorder="1" applyAlignment="1">
      <alignment horizontal="center"/>
    </xf>
    <xf numFmtId="2" fontId="8" fillId="11" borderId="16" xfId="1328" applyNumberFormat="1" applyFill="1" applyBorder="1" applyAlignment="1">
      <alignment horizontal="center"/>
    </xf>
    <xf numFmtId="2" fontId="8" fillId="11" borderId="68" xfId="1328" applyNumberFormat="1" applyFont="1" applyFill="1" applyBorder="1" applyAlignment="1">
      <alignment horizontal="center"/>
    </xf>
    <xf numFmtId="0" fontId="44" fillId="11" borderId="0" xfId="0" applyFont="1" applyFill="1"/>
    <xf numFmtId="0" fontId="17" fillId="11" borderId="10" xfId="0" applyFont="1" applyFill="1" applyBorder="1" applyAlignment="1">
      <alignment horizontal="center" vertical="center"/>
    </xf>
    <xf numFmtId="189" fontId="0" fillId="11" borderId="0" xfId="0" applyNumberFormat="1" applyFill="1" applyBorder="1"/>
    <xf numFmtId="0" fontId="8" fillId="0" borderId="0" xfId="768" applyFill="1"/>
    <xf numFmtId="0" fontId="8" fillId="0" borderId="0" xfId="768"/>
    <xf numFmtId="0" fontId="6" fillId="11" borderId="0" xfId="768" applyFont="1" applyFill="1" applyAlignment="1">
      <alignment horizontal="left"/>
    </xf>
    <xf numFmtId="0" fontId="8" fillId="11" borderId="0" xfId="768" applyFill="1"/>
    <xf numFmtId="0" fontId="21" fillId="11" borderId="0" xfId="768" applyFont="1" applyFill="1"/>
    <xf numFmtId="0" fontId="6" fillId="11" borderId="0" xfId="768" applyFont="1" applyFill="1"/>
    <xf numFmtId="0" fontId="22" fillId="11" borderId="0" xfId="768" applyFont="1" applyFill="1"/>
    <xf numFmtId="0" fontId="8" fillId="11" borderId="0" xfId="768" applyFill="1" applyBorder="1"/>
    <xf numFmtId="0" fontId="6" fillId="11" borderId="7" xfId="768" applyFont="1" applyFill="1" applyBorder="1" applyAlignment="1">
      <alignment horizontal="left"/>
    </xf>
    <xf numFmtId="0" fontId="8" fillId="11" borderId="36" xfId="768" applyFill="1" applyBorder="1" applyAlignment="1"/>
    <xf numFmtId="0" fontId="24" fillId="11" borderId="7" xfId="768" applyFont="1" applyFill="1" applyBorder="1" applyAlignment="1">
      <alignment horizontal="center"/>
    </xf>
    <xf numFmtId="3" fontId="8" fillId="11" borderId="6" xfId="768" applyNumberFormat="1" applyFill="1" applyBorder="1" applyAlignment="1">
      <alignment horizontal="right" indent="1"/>
    </xf>
    <xf numFmtId="190" fontId="18" fillId="0" borderId="77" xfId="1461" applyNumberFormat="1" applyFont="1" applyBorder="1" applyAlignment="1">
      <alignment horizontal="right" vertical="center"/>
    </xf>
    <xf numFmtId="190" fontId="6" fillId="11" borderId="36" xfId="768" applyNumberFormat="1" applyFont="1" applyFill="1" applyBorder="1" applyAlignment="1">
      <alignment horizontal="right" indent="1"/>
    </xf>
    <xf numFmtId="0" fontId="8" fillId="11" borderId="7" xfId="768" applyFill="1" applyBorder="1"/>
    <xf numFmtId="3" fontId="23" fillId="11" borderId="6" xfId="1500" applyNumberFormat="1" applyFont="1" applyFill="1" applyBorder="1" applyAlignment="1">
      <alignment horizontal="center"/>
    </xf>
    <xf numFmtId="190" fontId="23" fillId="11" borderId="77" xfId="1500" applyNumberFormat="1" applyFont="1" applyFill="1" applyBorder="1" applyAlignment="1">
      <alignment horizontal="center"/>
    </xf>
    <xf numFmtId="9" fontId="23" fillId="11" borderId="36" xfId="1500" applyFont="1" applyFill="1" applyBorder="1" applyAlignment="1">
      <alignment horizontal="center"/>
    </xf>
    <xf numFmtId="190" fontId="18" fillId="0" borderId="6" xfId="1461" applyNumberFormat="1" applyFont="1" applyBorder="1" applyAlignment="1">
      <alignment horizontal="right" vertical="center"/>
    </xf>
    <xf numFmtId="0" fontId="8" fillId="11" borderId="78" xfId="768" applyFill="1" applyBorder="1" applyAlignment="1">
      <alignment horizontal="left"/>
    </xf>
    <xf numFmtId="190" fontId="8" fillId="11" borderId="79" xfId="768" applyNumberFormat="1" applyFill="1" applyBorder="1"/>
    <xf numFmtId="190" fontId="23" fillId="11" borderId="80" xfId="1500" applyNumberFormat="1" applyFont="1" applyFill="1" applyBorder="1" applyAlignment="1">
      <alignment horizontal="center"/>
    </xf>
    <xf numFmtId="9" fontId="23" fillId="11" borderId="56" xfId="1500" applyFont="1" applyFill="1" applyBorder="1" applyAlignment="1">
      <alignment horizontal="center"/>
    </xf>
    <xf numFmtId="0" fontId="6" fillId="11" borderId="7" xfId="768" applyFont="1" applyFill="1" applyBorder="1" applyAlignment="1">
      <alignment horizontal="center"/>
    </xf>
    <xf numFmtId="190" fontId="6" fillId="11" borderId="15" xfId="768" applyNumberFormat="1" applyFont="1" applyFill="1" applyBorder="1" applyAlignment="1">
      <alignment horizontal="right" indent="1"/>
    </xf>
    <xf numFmtId="190" fontId="19" fillId="11" borderId="36" xfId="768" applyNumberFormat="1" applyFont="1" applyFill="1" applyBorder="1" applyAlignment="1">
      <alignment horizontal="right" indent="1"/>
    </xf>
    <xf numFmtId="0" fontId="8" fillId="11" borderId="8" xfId="768" applyFill="1" applyBorder="1"/>
    <xf numFmtId="168" fontId="23" fillId="11" borderId="13" xfId="1500" applyNumberFormat="1" applyFont="1" applyFill="1" applyBorder="1" applyAlignment="1">
      <alignment horizontal="center"/>
    </xf>
    <xf numFmtId="0" fontId="8" fillId="11" borderId="9" xfId="768" applyFill="1" applyBorder="1"/>
    <xf numFmtId="169" fontId="8" fillId="11" borderId="0" xfId="768" applyNumberFormat="1" applyFill="1" applyBorder="1"/>
    <xf numFmtId="3" fontId="8" fillId="11" borderId="0" xfId="768" applyNumberFormat="1" applyFill="1"/>
    <xf numFmtId="170" fontId="8" fillId="11" borderId="0" xfId="768" applyNumberFormat="1" applyFill="1" applyBorder="1"/>
    <xf numFmtId="0" fontId="8" fillId="0" borderId="0" xfId="1480"/>
    <xf numFmtId="190" fontId="18" fillId="0" borderId="6" xfId="768" applyNumberFormat="1" applyFont="1" applyBorder="1" applyAlignment="1">
      <alignment horizontal="right" vertical="center"/>
    </xf>
    <xf numFmtId="190" fontId="18" fillId="0" borderId="77" xfId="768" applyNumberFormat="1" applyFont="1" applyBorder="1" applyAlignment="1">
      <alignment horizontal="right" vertical="center"/>
    </xf>
    <xf numFmtId="190" fontId="6" fillId="11" borderId="36" xfId="768" applyNumberFormat="1" applyFont="1" applyFill="1" applyBorder="1" applyAlignment="1"/>
    <xf numFmtId="190" fontId="8" fillId="11" borderId="6" xfId="1500" applyNumberFormat="1" applyFont="1" applyFill="1" applyBorder="1" applyAlignment="1"/>
    <xf numFmtId="190" fontId="8" fillId="11" borderId="77" xfId="768" applyNumberFormat="1" applyFill="1" applyBorder="1" applyAlignment="1"/>
    <xf numFmtId="190" fontId="18" fillId="0" borderId="77" xfId="768" applyNumberFormat="1" applyFont="1" applyFill="1" applyBorder="1" applyAlignment="1">
      <alignment horizontal="right" vertical="center"/>
    </xf>
    <xf numFmtId="190" fontId="23" fillId="11" borderId="79" xfId="1500" applyNumberFormat="1" applyFont="1" applyFill="1" applyBorder="1" applyAlignment="1">
      <alignment horizontal="center"/>
    </xf>
    <xf numFmtId="190" fontId="6" fillId="11" borderId="15" xfId="768" applyNumberFormat="1" applyFont="1" applyFill="1" applyBorder="1" applyAlignment="1"/>
    <xf numFmtId="0" fontId="7" fillId="11" borderId="0" xfId="768" applyFont="1" applyFill="1"/>
    <xf numFmtId="1" fontId="8" fillId="11" borderId="0" xfId="768" applyNumberFormat="1" applyFill="1"/>
    <xf numFmtId="171" fontId="8" fillId="11" borderId="0" xfId="768" applyNumberFormat="1" applyFill="1" applyBorder="1"/>
    <xf numFmtId="2" fontId="7" fillId="11" borderId="0" xfId="768" applyNumberFormat="1" applyFont="1" applyFill="1"/>
    <xf numFmtId="190" fontId="6" fillId="11" borderId="6" xfId="1500" applyNumberFormat="1" applyFont="1" applyFill="1" applyBorder="1" applyAlignment="1">
      <alignment horizontal="center"/>
    </xf>
    <xf numFmtId="190" fontId="6" fillId="11" borderId="77" xfId="1500" applyNumberFormat="1" applyFont="1" applyFill="1" applyBorder="1" applyAlignment="1">
      <alignment horizontal="center"/>
    </xf>
    <xf numFmtId="9" fontId="23" fillId="11" borderId="36" xfId="1500" applyNumberFormat="1" applyFont="1" applyFill="1" applyBorder="1" applyAlignment="1">
      <alignment horizontal="center"/>
    </xf>
    <xf numFmtId="190" fontId="23" fillId="11" borderId="6" xfId="1500" applyNumberFormat="1" applyFont="1" applyFill="1" applyBorder="1" applyAlignment="1">
      <alignment horizontal="center"/>
    </xf>
    <xf numFmtId="190" fontId="23" fillId="11" borderId="77" xfId="1500" applyNumberFormat="1" applyFont="1" applyFill="1" applyBorder="1" applyAlignment="1" applyProtection="1">
      <alignment horizontal="center"/>
      <protection locked="0"/>
    </xf>
    <xf numFmtId="9" fontId="23" fillId="11" borderId="36" xfId="1500" applyNumberFormat="1" applyFont="1" applyFill="1" applyBorder="1" applyAlignment="1" applyProtection="1">
      <alignment horizontal="center"/>
      <protection locked="0"/>
    </xf>
    <xf numFmtId="190" fontId="6" fillId="11" borderId="36" xfId="768" applyNumberFormat="1" applyFont="1" applyFill="1" applyBorder="1" applyAlignment="1" applyProtection="1">
      <protection locked="0"/>
    </xf>
    <xf numFmtId="0" fontId="8" fillId="11" borderId="7" xfId="768" applyFill="1" applyBorder="1" applyAlignment="1">
      <alignment horizontal="left"/>
    </xf>
    <xf numFmtId="0" fontId="8" fillId="11" borderId="78" xfId="768" applyFill="1" applyBorder="1"/>
    <xf numFmtId="190" fontId="8" fillId="11" borderId="79" xfId="1500" applyNumberFormat="1" applyFont="1" applyFill="1" applyBorder="1"/>
    <xf numFmtId="190" fontId="6" fillId="11" borderId="80" xfId="1500" applyNumberFormat="1" applyFont="1" applyFill="1" applyBorder="1" applyAlignment="1" applyProtection="1">
      <alignment horizontal="center"/>
      <protection locked="0"/>
    </xf>
    <xf numFmtId="9" fontId="23" fillId="11" borderId="81" xfId="1500" applyNumberFormat="1" applyFont="1" applyFill="1" applyBorder="1" applyAlignment="1" applyProtection="1">
      <alignment horizontal="center"/>
      <protection locked="0"/>
    </xf>
    <xf numFmtId="190" fontId="6" fillId="11" borderId="15" xfId="768" applyNumberFormat="1" applyFont="1" applyFill="1" applyBorder="1" applyAlignment="1" applyProtection="1">
      <protection locked="0"/>
    </xf>
    <xf numFmtId="190" fontId="19" fillId="11" borderId="36" xfId="768" applyNumberFormat="1" applyFont="1" applyFill="1" applyBorder="1" applyAlignment="1" applyProtection="1">
      <protection locked="0"/>
    </xf>
    <xf numFmtId="168" fontId="23" fillId="11" borderId="13" xfId="1500" applyNumberFormat="1" applyFont="1" applyFill="1" applyBorder="1" applyAlignment="1" applyProtection="1">
      <alignment horizontal="center"/>
      <protection locked="0"/>
    </xf>
    <xf numFmtId="0" fontId="8" fillId="11" borderId="9" xfId="768" applyFill="1" applyBorder="1" applyProtection="1">
      <protection locked="0"/>
    </xf>
    <xf numFmtId="10" fontId="8" fillId="11" borderId="0" xfId="1500" applyNumberFormat="1" applyFont="1" applyFill="1"/>
    <xf numFmtId="168" fontId="8" fillId="11" borderId="0" xfId="1500" applyNumberFormat="1" applyFont="1" applyFill="1"/>
    <xf numFmtId="2" fontId="8" fillId="11" borderId="0" xfId="768" applyNumberFormat="1" applyFill="1"/>
    <xf numFmtId="2" fontId="23" fillId="0" borderId="0" xfId="768" applyNumberFormat="1" applyFont="1" applyFill="1"/>
    <xf numFmtId="2" fontId="8" fillId="0" borderId="0" xfId="768" applyNumberFormat="1" applyFill="1"/>
    <xf numFmtId="0" fontId="8" fillId="0" borderId="0" xfId="768" applyBorder="1"/>
    <xf numFmtId="0" fontId="19" fillId="11" borderId="0" xfId="768" applyFont="1" applyFill="1"/>
    <xf numFmtId="0" fontId="6" fillId="11" borderId="0" xfId="768" applyFont="1" applyFill="1" applyBorder="1"/>
    <xf numFmtId="165" fontId="29" fillId="11" borderId="0" xfId="726" applyFont="1" applyFill="1" applyBorder="1" applyAlignment="1" applyProtection="1">
      <alignment horizontal="right"/>
    </xf>
    <xf numFmtId="172" fontId="23" fillId="11" borderId="0" xfId="1500" applyNumberFormat="1" applyFont="1" applyFill="1" applyBorder="1" applyAlignment="1">
      <alignment horizontal="center"/>
    </xf>
    <xf numFmtId="174" fontId="29" fillId="11" borderId="0" xfId="768" applyNumberFormat="1" applyFont="1" applyFill="1" applyBorder="1" applyAlignment="1" applyProtection="1">
      <alignment horizontal="right"/>
    </xf>
    <xf numFmtId="175" fontId="24" fillId="11" borderId="0" xfId="768" applyNumberFormat="1" applyFont="1" applyFill="1" applyBorder="1"/>
    <xf numFmtId="165" fontId="24" fillId="11" borderId="0" xfId="726" applyFont="1" applyFill="1" applyBorder="1"/>
    <xf numFmtId="165" fontId="24" fillId="11" borderId="0" xfId="726" applyFont="1" applyFill="1" applyBorder="1" applyAlignment="1">
      <alignment horizontal="right"/>
    </xf>
    <xf numFmtId="174" fontId="24" fillId="11" borderId="0" xfId="768" applyNumberFormat="1" applyFont="1" applyFill="1" applyBorder="1"/>
    <xf numFmtId="177" fontId="8" fillId="11" borderId="0" xfId="768" applyNumberFormat="1" applyFill="1"/>
    <xf numFmtId="0" fontId="9" fillId="11" borderId="0" xfId="768" applyFont="1" applyFill="1" applyBorder="1" applyAlignment="1">
      <alignment horizontal="centerContinuous"/>
    </xf>
    <xf numFmtId="0" fontId="26" fillId="11" borderId="0" xfId="768" applyNumberFormat="1" applyFont="1" applyFill="1" applyBorder="1" applyAlignment="1" applyProtection="1">
      <alignment horizontal="center"/>
      <protection locked="0"/>
    </xf>
    <xf numFmtId="165" fontId="18" fillId="11" borderId="0" xfId="726" applyFont="1" applyFill="1" applyBorder="1" applyAlignment="1" applyProtection="1">
      <alignment horizontal="right"/>
    </xf>
    <xf numFmtId="172" fontId="8" fillId="11" borderId="0" xfId="768" applyNumberFormat="1" applyFill="1"/>
    <xf numFmtId="191" fontId="19" fillId="11" borderId="82" xfId="726" applyNumberFormat="1" applyFont="1" applyFill="1" applyBorder="1"/>
    <xf numFmtId="165" fontId="19" fillId="11" borderId="0" xfId="726" applyFont="1" applyFill="1" applyBorder="1"/>
    <xf numFmtId="174" fontId="8" fillId="11" borderId="0" xfId="768" applyNumberFormat="1" applyFill="1"/>
    <xf numFmtId="165" fontId="8" fillId="11" borderId="0" xfId="768" applyNumberFormat="1" applyFill="1"/>
    <xf numFmtId="2" fontId="7" fillId="11" borderId="0" xfId="768" applyNumberFormat="1" applyFont="1" applyFill="1" applyBorder="1"/>
    <xf numFmtId="0" fontId="30" fillId="11" borderId="0" xfId="768" applyFont="1" applyFill="1"/>
    <xf numFmtId="0" fontId="8" fillId="11" borderId="0" xfId="768" applyNumberFormat="1" applyFill="1" applyBorder="1"/>
    <xf numFmtId="0" fontId="8" fillId="0" borderId="0" xfId="768" applyNumberFormat="1" applyBorder="1"/>
    <xf numFmtId="191" fontId="19" fillId="11" borderId="73" xfId="768" applyNumberFormat="1" applyFont="1" applyFill="1" applyBorder="1" applyAlignment="1">
      <alignment horizontal="right" vertical="center" indent="1"/>
    </xf>
    <xf numFmtId="0" fontId="19" fillId="11" borderId="0" xfId="768" applyFont="1" applyFill="1" applyBorder="1" applyAlignment="1">
      <alignment horizontal="left"/>
    </xf>
    <xf numFmtId="0" fontId="5" fillId="11" borderId="0" xfId="768" applyFont="1" applyFill="1" applyBorder="1" applyAlignment="1">
      <alignment horizontal="left"/>
    </xf>
    <xf numFmtId="0" fontId="6" fillId="11" borderId="0" xfId="0" applyFont="1" applyFill="1" applyBorder="1" applyAlignment="1">
      <alignment horizontal="left" vertical="center"/>
    </xf>
    <xf numFmtId="4" fontId="38" fillId="11" borderId="83" xfId="1469" applyNumberFormat="1" applyFont="1" applyFill="1" applyBorder="1" applyAlignment="1">
      <alignment horizontal="right" vertical="center"/>
    </xf>
    <xf numFmtId="4" fontId="36" fillId="11" borderId="50" xfId="1469" applyNumberFormat="1" applyFont="1" applyFill="1" applyBorder="1" applyAlignment="1">
      <alignment horizontal="right" vertical="center"/>
    </xf>
    <xf numFmtId="4" fontId="8" fillId="11" borderId="83" xfId="0" applyNumberFormat="1" applyFont="1" applyFill="1" applyBorder="1" applyAlignment="1">
      <alignment vertical="center"/>
    </xf>
    <xf numFmtId="4" fontId="36" fillId="11" borderId="83" xfId="1469" applyNumberFormat="1" applyFont="1" applyFill="1" applyBorder="1" applyAlignment="1">
      <alignment horizontal="right" vertical="center"/>
    </xf>
    <xf numFmtId="0" fontId="8" fillId="11" borderId="6" xfId="768" applyFill="1" applyBorder="1" applyAlignment="1"/>
    <xf numFmtId="0" fontId="8" fillId="11" borderId="77" xfId="768" applyFill="1" applyBorder="1" applyAlignment="1"/>
    <xf numFmtId="4" fontId="19" fillId="11" borderId="63" xfId="0" applyNumberFormat="1" applyFont="1" applyFill="1" applyBorder="1" applyAlignment="1">
      <alignment vertical="center"/>
    </xf>
    <xf numFmtId="0" fontId="7" fillId="11" borderId="84" xfId="0" applyFont="1" applyFill="1" applyBorder="1" applyAlignment="1">
      <alignment horizontal="right" vertical="center"/>
    </xf>
    <xf numFmtId="191" fontId="18" fillId="11" borderId="35" xfId="1470" applyNumberFormat="1" applyFont="1" applyFill="1" applyBorder="1" applyAlignment="1">
      <alignment horizontal="right" vertical="center"/>
    </xf>
    <xf numFmtId="191" fontId="18" fillId="11" borderId="85" xfId="1470" applyNumberFormat="1" applyFont="1" applyFill="1" applyBorder="1" applyAlignment="1">
      <alignment horizontal="right" vertical="center"/>
    </xf>
    <xf numFmtId="191" fontId="18" fillId="11" borderId="16" xfId="1470" applyNumberFormat="1" applyFont="1" applyFill="1" applyBorder="1" applyAlignment="1">
      <alignment horizontal="right" vertical="center"/>
    </xf>
    <xf numFmtId="191" fontId="18" fillId="11" borderId="85" xfId="1470" applyNumberFormat="1" applyFont="1" applyFill="1" applyBorder="1" applyAlignment="1">
      <alignment horizontal="right" vertical="center" wrapText="1"/>
    </xf>
    <xf numFmtId="191" fontId="18" fillId="11" borderId="16" xfId="1470" applyNumberFormat="1" applyFont="1" applyFill="1" applyBorder="1" applyAlignment="1">
      <alignment horizontal="right" vertical="center" wrapText="1"/>
    </xf>
    <xf numFmtId="191" fontId="18" fillId="11" borderId="0" xfId="1470" applyNumberFormat="1" applyFont="1" applyFill="1" applyBorder="1" applyAlignment="1">
      <alignment horizontal="right" vertical="center"/>
    </xf>
    <xf numFmtId="191" fontId="18" fillId="11" borderId="86" xfId="1470" applyNumberFormat="1" applyFont="1" applyFill="1" applyBorder="1" applyAlignment="1">
      <alignment horizontal="right" vertical="center"/>
    </xf>
    <xf numFmtId="191" fontId="18" fillId="11" borderId="87" xfId="1470" applyNumberFormat="1" applyFont="1" applyFill="1" applyBorder="1" applyAlignment="1">
      <alignment horizontal="right" vertical="center"/>
    </xf>
    <xf numFmtId="191" fontId="18" fillId="11" borderId="87" xfId="1470" applyNumberFormat="1" applyFont="1" applyFill="1" applyBorder="1" applyAlignment="1">
      <alignment horizontal="right" vertical="center" wrapText="1"/>
    </xf>
    <xf numFmtId="191" fontId="18" fillId="11" borderId="88" xfId="1470" applyNumberFormat="1" applyFont="1" applyFill="1" applyBorder="1" applyAlignment="1">
      <alignment horizontal="right" vertical="center" wrapText="1"/>
    </xf>
    <xf numFmtId="191" fontId="18" fillId="11" borderId="0" xfId="1470" applyNumberFormat="1" applyFont="1" applyFill="1" applyBorder="1" applyAlignment="1">
      <alignment horizontal="right" vertical="center" wrapText="1"/>
    </xf>
    <xf numFmtId="191" fontId="6" fillId="11" borderId="36" xfId="0" applyNumberFormat="1" applyFont="1" applyFill="1" applyBorder="1" applyAlignment="1">
      <alignment vertical="center"/>
    </xf>
    <xf numFmtId="167" fontId="6" fillId="11" borderId="36" xfId="0" applyNumberFormat="1" applyFont="1" applyFill="1" applyBorder="1" applyAlignment="1">
      <alignment vertical="center"/>
    </xf>
    <xf numFmtId="4" fontId="19" fillId="11" borderId="9" xfId="0" applyNumberFormat="1" applyFont="1" applyFill="1" applyBorder="1" applyAlignment="1">
      <alignment vertical="center"/>
    </xf>
    <xf numFmtId="4" fontId="19" fillId="11" borderId="89" xfId="0" applyNumberFormat="1" applyFont="1" applyFill="1" applyBorder="1" applyAlignment="1">
      <alignment vertical="center"/>
    </xf>
    <xf numFmtId="4" fontId="19" fillId="11" borderId="36" xfId="0" applyNumberFormat="1" applyFont="1" applyFill="1" applyBorder="1" applyAlignment="1">
      <alignment vertical="center"/>
    </xf>
    <xf numFmtId="0" fontId="43" fillId="11" borderId="0" xfId="0" applyFont="1" applyFill="1" applyBorder="1" applyAlignment="1">
      <alignment horizontal="left"/>
    </xf>
    <xf numFmtId="4" fontId="19" fillId="11" borderId="90" xfId="0" applyNumberFormat="1" applyFont="1" applyFill="1" applyBorder="1" applyAlignment="1">
      <alignment vertical="center"/>
    </xf>
    <xf numFmtId="167" fontId="6" fillId="11" borderId="33" xfId="0" applyNumberFormat="1" applyFont="1" applyFill="1" applyBorder="1" applyAlignment="1">
      <alignment vertical="center"/>
    </xf>
    <xf numFmtId="4" fontId="19" fillId="11" borderId="90" xfId="734" applyNumberFormat="1" applyFont="1" applyFill="1" applyBorder="1" applyAlignment="1">
      <alignment vertical="center"/>
    </xf>
    <xf numFmtId="4" fontId="19" fillId="11" borderId="91" xfId="734" applyNumberFormat="1" applyFont="1" applyFill="1" applyBorder="1" applyAlignment="1">
      <alignment vertical="center"/>
    </xf>
    <xf numFmtId="4" fontId="19" fillId="11" borderId="68" xfId="734" applyNumberFormat="1" applyFont="1" applyFill="1" applyBorder="1" applyAlignment="1">
      <alignment vertical="center"/>
    </xf>
    <xf numFmtId="0" fontId="36" fillId="11" borderId="22" xfId="0" applyNumberFormat="1" applyFont="1" applyFill="1" applyBorder="1" applyAlignment="1" applyProtection="1">
      <alignment horizontal="right" vertical="center"/>
      <protection locked="0"/>
    </xf>
    <xf numFmtId="0" fontId="36" fillId="11" borderId="6" xfId="0" applyNumberFormat="1" applyFont="1" applyFill="1" applyBorder="1" applyAlignment="1" applyProtection="1">
      <alignment horizontal="right" vertical="center"/>
      <protection locked="0"/>
    </xf>
    <xf numFmtId="0" fontId="6" fillId="11" borderId="84" xfId="0" applyFont="1" applyFill="1" applyBorder="1" applyAlignment="1">
      <alignment vertical="center"/>
    </xf>
    <xf numFmtId="4" fontId="24" fillId="11" borderId="92" xfId="734" applyNumberFormat="1" applyFont="1" applyFill="1" applyBorder="1" applyAlignment="1">
      <alignment vertical="center"/>
    </xf>
    <xf numFmtId="4" fontId="24" fillId="11" borderId="6" xfId="734" applyNumberFormat="1" applyFont="1" applyFill="1" applyBorder="1" applyAlignment="1">
      <alignment vertical="center"/>
    </xf>
    <xf numFmtId="192" fontId="24" fillId="11" borderId="12" xfId="734" applyNumberFormat="1" applyFont="1" applyFill="1" applyBorder="1" applyAlignment="1">
      <alignment vertical="center"/>
    </xf>
    <xf numFmtId="192" fontId="19" fillId="11" borderId="28" xfId="734" applyNumberFormat="1" applyFont="1" applyFill="1" applyBorder="1" applyAlignment="1">
      <alignment vertical="center"/>
    </xf>
    <xf numFmtId="192" fontId="6" fillId="11" borderId="93" xfId="734" applyNumberFormat="1" applyFont="1" applyFill="1" applyBorder="1" applyAlignment="1">
      <alignment vertical="center"/>
    </xf>
    <xf numFmtId="192" fontId="19" fillId="11" borderId="30" xfId="734" applyNumberFormat="1" applyFont="1" applyFill="1" applyBorder="1" applyAlignment="1">
      <alignment vertical="center"/>
    </xf>
    <xf numFmtId="192" fontId="19" fillId="11" borderId="90" xfId="734" applyNumberFormat="1" applyFont="1" applyFill="1" applyBorder="1" applyAlignment="1">
      <alignment vertical="center"/>
    </xf>
    <xf numFmtId="192" fontId="6" fillId="11" borderId="36" xfId="0" applyNumberFormat="1" applyFont="1" applyFill="1" applyBorder="1" applyAlignment="1">
      <alignment vertical="center"/>
    </xf>
    <xf numFmtId="192" fontId="19" fillId="11" borderId="68" xfId="734" applyNumberFormat="1" applyFont="1" applyFill="1" applyBorder="1" applyAlignment="1">
      <alignment vertical="center"/>
    </xf>
    <xf numFmtId="4" fontId="8" fillId="11" borderId="6" xfId="747" applyNumberFormat="1" applyFont="1" applyFill="1" applyBorder="1" applyAlignment="1">
      <alignment vertical="center"/>
    </xf>
    <xf numFmtId="4" fontId="8" fillId="11" borderId="0" xfId="747" applyNumberFormat="1" applyFont="1" applyFill="1" applyBorder="1" applyAlignment="1">
      <alignment vertical="center"/>
    </xf>
    <xf numFmtId="4" fontId="36" fillId="11" borderId="12" xfId="0" quotePrefix="1" applyNumberFormat="1" applyFont="1" applyFill="1" applyBorder="1" applyAlignment="1" applyProtection="1">
      <alignment horizontal="right" vertical="center"/>
      <protection locked="0"/>
    </xf>
    <xf numFmtId="4" fontId="19" fillId="11" borderId="9" xfId="734" applyNumberFormat="1" applyFont="1" applyFill="1" applyBorder="1" applyAlignment="1">
      <alignment vertical="center"/>
    </xf>
    <xf numFmtId="189" fontId="0" fillId="11" borderId="6" xfId="0" applyNumberFormat="1" applyFill="1" applyBorder="1"/>
    <xf numFmtId="189" fontId="6" fillId="11" borderId="36" xfId="0" applyNumberFormat="1" applyFont="1" applyFill="1" applyBorder="1"/>
    <xf numFmtId="189" fontId="6" fillId="11" borderId="94" xfId="0" applyNumberFormat="1" applyFont="1" applyFill="1" applyBorder="1"/>
    <xf numFmtId="189" fontId="6" fillId="11" borderId="95" xfId="0" applyNumberFormat="1" applyFont="1" applyFill="1" applyBorder="1"/>
    <xf numFmtId="189" fontId="6" fillId="11" borderId="89" xfId="0" applyNumberFormat="1" applyFont="1" applyFill="1" applyBorder="1"/>
    <xf numFmtId="189" fontId="0" fillId="11" borderId="6" xfId="0" applyNumberFormat="1" applyFill="1" applyBorder="1" applyAlignment="1">
      <alignment horizontal="right" indent="1"/>
    </xf>
    <xf numFmtId="189" fontId="0" fillId="11" borderId="0" xfId="0" applyNumberFormat="1" applyFill="1" applyBorder="1" applyAlignment="1">
      <alignment horizontal="right" indent="1"/>
    </xf>
    <xf numFmtId="189" fontId="6" fillId="11" borderId="36" xfId="0" applyNumberFormat="1" applyFont="1" applyFill="1" applyBorder="1" applyAlignment="1">
      <alignment horizontal="right" indent="1"/>
    </xf>
    <xf numFmtId="189" fontId="6" fillId="11" borderId="42" xfId="0" applyNumberFormat="1" applyFont="1" applyFill="1" applyBorder="1" applyAlignment="1">
      <alignment horizontal="right" indent="1"/>
    </xf>
    <xf numFmtId="189" fontId="6" fillId="11" borderId="96" xfId="0" applyNumberFormat="1" applyFont="1" applyFill="1" applyBorder="1" applyAlignment="1">
      <alignment horizontal="right" indent="1"/>
    </xf>
    <xf numFmtId="189" fontId="6" fillId="11" borderId="89" xfId="0" applyNumberFormat="1" applyFont="1" applyFill="1" applyBorder="1" applyAlignment="1">
      <alignment horizontal="right" indent="1"/>
    </xf>
    <xf numFmtId="173" fontId="48" fillId="11" borderId="0" xfId="0" applyNumberFormat="1" applyFont="1" applyFill="1" applyBorder="1"/>
    <xf numFmtId="4" fontId="6" fillId="11" borderId="97" xfId="0" applyNumberFormat="1" applyFont="1" applyFill="1" applyBorder="1" applyAlignment="1">
      <alignment vertical="center"/>
    </xf>
    <xf numFmtId="191" fontId="6" fillId="0" borderId="71" xfId="0" applyNumberFormat="1" applyFont="1" applyFill="1" applyBorder="1" applyAlignment="1">
      <alignment vertical="center"/>
    </xf>
    <xf numFmtId="191" fontId="6" fillId="0" borderId="29" xfId="0" applyNumberFormat="1" applyFont="1" applyFill="1" applyBorder="1" applyAlignment="1">
      <alignment vertical="center"/>
    </xf>
    <xf numFmtId="191" fontId="0" fillId="11" borderId="21" xfId="0" applyNumberFormat="1" applyFill="1" applyBorder="1" applyAlignment="1">
      <alignment vertical="center"/>
    </xf>
    <xf numFmtId="191" fontId="0" fillId="11" borderId="16" xfId="0" applyNumberFormat="1" applyFill="1" applyBorder="1" applyAlignment="1">
      <alignment vertical="center"/>
    </xf>
    <xf numFmtId="191" fontId="6" fillId="0" borderId="62" xfId="0" applyNumberFormat="1" applyFont="1" applyFill="1" applyBorder="1" applyAlignment="1">
      <alignment vertical="center"/>
    </xf>
    <xf numFmtId="191" fontId="6" fillId="0" borderId="58" xfId="0" applyNumberFormat="1" applyFont="1" applyFill="1" applyBorder="1" applyAlignment="1">
      <alignment vertical="center"/>
    </xf>
    <xf numFmtId="191" fontId="0" fillId="11" borderId="0" xfId="0" applyNumberFormat="1" applyFill="1" applyBorder="1" applyAlignment="1">
      <alignment vertical="center"/>
    </xf>
    <xf numFmtId="191" fontId="6" fillId="0" borderId="98" xfId="0" applyNumberFormat="1" applyFont="1" applyFill="1" applyBorder="1" applyAlignment="1">
      <alignment vertical="center"/>
    </xf>
    <xf numFmtId="191" fontId="6" fillId="0" borderId="99" xfId="0" applyNumberFormat="1" applyFont="1" applyFill="1" applyBorder="1" applyAlignment="1">
      <alignment vertical="center"/>
    </xf>
    <xf numFmtId="191" fontId="6" fillId="0" borderId="100" xfId="0" applyNumberFormat="1" applyFont="1" applyFill="1" applyBorder="1" applyAlignment="1">
      <alignment vertical="center"/>
    </xf>
    <xf numFmtId="191" fontId="6" fillId="0" borderId="101" xfId="0" applyNumberFormat="1" applyFont="1" applyFill="1" applyBorder="1" applyAlignment="1">
      <alignment vertical="center"/>
    </xf>
    <xf numFmtId="191" fontId="0" fillId="11" borderId="15" xfId="0" applyNumberFormat="1" applyFill="1" applyBorder="1" applyAlignment="1">
      <alignment vertical="center"/>
    </xf>
    <xf numFmtId="191" fontId="6" fillId="0" borderId="57" xfId="0" applyNumberFormat="1" applyFont="1" applyFill="1" applyBorder="1" applyAlignment="1">
      <alignment vertical="center"/>
    </xf>
    <xf numFmtId="191" fontId="0" fillId="11" borderId="14" xfId="0" applyNumberFormat="1" applyFill="1" applyBorder="1" applyAlignment="1">
      <alignment vertical="center"/>
    </xf>
    <xf numFmtId="191" fontId="6" fillId="0" borderId="61" xfId="0" applyNumberFormat="1" applyFont="1" applyFill="1" applyBorder="1" applyAlignment="1">
      <alignment vertical="center"/>
    </xf>
    <xf numFmtId="191" fontId="6" fillId="11" borderId="102" xfId="0" applyNumberFormat="1" applyFont="1" applyFill="1" applyBorder="1" applyAlignment="1">
      <alignment vertical="center"/>
    </xf>
    <xf numFmtId="191" fontId="6" fillId="11" borderId="68" xfId="0" applyNumberFormat="1" applyFont="1" applyFill="1" applyBorder="1" applyAlignment="1">
      <alignment vertical="center"/>
    </xf>
    <xf numFmtId="191" fontId="6" fillId="0" borderId="103" xfId="0" applyNumberFormat="1" applyFont="1" applyFill="1" applyBorder="1" applyAlignment="1">
      <alignment vertical="center"/>
    </xf>
    <xf numFmtId="191" fontId="6" fillId="0" borderId="104" xfId="0" applyNumberFormat="1" applyFont="1" applyFill="1" applyBorder="1" applyAlignment="1">
      <alignment vertical="center"/>
    </xf>
    <xf numFmtId="191" fontId="6" fillId="0" borderId="63" xfId="0" applyNumberFormat="1" applyFont="1" applyFill="1" applyBorder="1" applyAlignment="1">
      <alignment vertical="center"/>
    </xf>
    <xf numFmtId="173" fontId="7" fillId="0" borderId="63" xfId="0" applyNumberFormat="1" applyFont="1" applyFill="1" applyBorder="1" applyAlignment="1">
      <alignment vertical="center"/>
    </xf>
    <xf numFmtId="191" fontId="6" fillId="0" borderId="105" xfId="0" applyNumberFormat="1" applyFont="1" applyFill="1" applyBorder="1" applyAlignment="1">
      <alignment vertical="center"/>
    </xf>
    <xf numFmtId="191" fontId="6" fillId="0" borderId="73" xfId="0" applyNumberFormat="1" applyFont="1" applyFill="1" applyBorder="1" applyAlignment="1">
      <alignment vertical="center"/>
    </xf>
    <xf numFmtId="191" fontId="19" fillId="0" borderId="73" xfId="0" applyNumberFormat="1" applyFont="1" applyFill="1" applyBorder="1" applyAlignment="1">
      <alignment vertical="center"/>
    </xf>
    <xf numFmtId="191" fontId="8" fillId="11" borderId="6" xfId="736" applyNumberFormat="1" applyFill="1" applyBorder="1"/>
    <xf numFmtId="191" fontId="8" fillId="11" borderId="15" xfId="736" applyNumberFormat="1" applyFill="1" applyBorder="1"/>
    <xf numFmtId="191" fontId="6" fillId="11" borderId="36" xfId="736" applyNumberFormat="1" applyFont="1" applyFill="1" applyBorder="1"/>
    <xf numFmtId="191" fontId="6" fillId="11" borderId="42" xfId="736" applyNumberFormat="1" applyFont="1" applyFill="1" applyBorder="1"/>
    <xf numFmtId="191" fontId="6" fillId="11" borderId="94" xfId="736" applyNumberFormat="1" applyFont="1" applyFill="1" applyBorder="1"/>
    <xf numFmtId="191" fontId="6" fillId="11" borderId="89" xfId="736" applyNumberFormat="1" applyFont="1" applyFill="1" applyBorder="1"/>
    <xf numFmtId="4" fontId="6" fillId="11" borderId="36" xfId="0" applyNumberFormat="1" applyFont="1" applyFill="1" applyBorder="1" applyAlignment="1">
      <alignment horizontal="center" vertical="center"/>
    </xf>
    <xf numFmtId="4" fontId="6" fillId="11" borderId="101" xfId="0" applyNumberFormat="1" applyFont="1" applyFill="1" applyBorder="1" applyAlignment="1">
      <alignment horizontal="center" vertical="center"/>
    </xf>
    <xf numFmtId="4" fontId="6" fillId="11" borderId="97" xfId="0" applyNumberFormat="1" applyFont="1" applyFill="1" applyBorder="1" applyAlignment="1">
      <alignment horizontal="center" vertical="center"/>
    </xf>
    <xf numFmtId="4" fontId="6" fillId="11" borderId="100" xfId="0" applyNumberFormat="1" applyFont="1" applyFill="1" applyBorder="1" applyAlignment="1">
      <alignment horizontal="center" vertical="center"/>
    </xf>
    <xf numFmtId="4" fontId="6" fillId="11" borderId="73" xfId="0" applyNumberFormat="1" applyFont="1" applyFill="1" applyBorder="1" applyAlignment="1">
      <alignment horizontal="center" vertical="center"/>
    </xf>
    <xf numFmtId="4" fontId="0" fillId="11" borderId="83" xfId="0" applyNumberFormat="1" applyFill="1" applyBorder="1" applyAlignment="1">
      <alignment horizontal="center" vertical="center"/>
    </xf>
    <xf numFmtId="4" fontId="6" fillId="11" borderId="106" xfId="0" applyNumberFormat="1" applyFont="1" applyFill="1" applyBorder="1" applyAlignment="1">
      <alignment horizontal="center" vertical="center"/>
    </xf>
    <xf numFmtId="4" fontId="0" fillId="11" borderId="107" xfId="0" applyNumberFormat="1" applyFill="1" applyBorder="1" applyAlignment="1">
      <alignment horizontal="center" vertical="center"/>
    </xf>
    <xf numFmtId="4" fontId="6" fillId="11" borderId="108" xfId="0" applyNumberFormat="1" applyFont="1" applyFill="1" applyBorder="1" applyAlignment="1">
      <alignment horizontal="center" vertical="center"/>
    </xf>
    <xf numFmtId="4" fontId="6" fillId="11" borderId="48" xfId="0" applyNumberFormat="1" applyFont="1" applyFill="1" applyBorder="1" applyAlignment="1">
      <alignment horizontal="center" vertical="center"/>
    </xf>
    <xf numFmtId="2" fontId="8" fillId="11" borderId="34" xfId="1328" applyNumberFormat="1" applyFont="1" applyFill="1" applyBorder="1" applyAlignment="1">
      <alignment horizontal="center"/>
    </xf>
    <xf numFmtId="2" fontId="0" fillId="11" borderId="109" xfId="0" applyNumberFormat="1" applyFont="1" applyFill="1" applyBorder="1" applyAlignment="1">
      <alignment horizontal="center"/>
    </xf>
    <xf numFmtId="2" fontId="6" fillId="11" borderId="110" xfId="1328" applyNumberFormat="1" applyFont="1" applyFill="1" applyBorder="1" applyAlignment="1">
      <alignment horizontal="center"/>
    </xf>
    <xf numFmtId="2" fontId="8" fillId="11" borderId="35" xfId="1328" applyNumberFormat="1" applyFont="1" applyFill="1" applyBorder="1" applyAlignment="1">
      <alignment horizontal="center"/>
    </xf>
    <xf numFmtId="0" fontId="8" fillId="11" borderId="6" xfId="1328" applyFont="1" applyFill="1" applyBorder="1"/>
    <xf numFmtId="0" fontId="8" fillId="11" borderId="0" xfId="1328" applyFill="1" applyBorder="1" applyAlignment="1">
      <alignment horizontal="left"/>
    </xf>
    <xf numFmtId="0" fontId="0" fillId="11" borderId="53" xfId="0" applyFill="1" applyBorder="1"/>
    <xf numFmtId="2" fontId="0" fillId="11" borderId="0" xfId="0" applyNumberFormat="1" applyFill="1" applyBorder="1"/>
    <xf numFmtId="2" fontId="0" fillId="11" borderId="0" xfId="0" applyNumberFormat="1" applyFont="1" applyFill="1" applyBorder="1"/>
    <xf numFmtId="0" fontId="26" fillId="11" borderId="0" xfId="0" applyFont="1" applyFill="1" applyBorder="1" applyAlignment="1">
      <alignment horizontal="center"/>
    </xf>
    <xf numFmtId="2" fontId="8" fillId="0" borderId="111" xfId="1477" applyNumberFormat="1" applyFill="1" applyBorder="1" applyAlignment="1">
      <alignment horizontal="right"/>
    </xf>
    <xf numFmtId="2" fontId="0" fillId="0" borderId="111" xfId="0" applyNumberFormat="1" applyFill="1" applyBorder="1" applyAlignment="1">
      <alignment horizontal="right" vertical="center"/>
    </xf>
    <xf numFmtId="0" fontId="22" fillId="11" borderId="112" xfId="0" applyFont="1" applyFill="1" applyBorder="1" applyAlignment="1">
      <alignment horizontal="center" vertical="center"/>
    </xf>
    <xf numFmtId="2" fontId="8" fillId="11" borderId="111" xfId="1477" applyNumberFormat="1" applyFill="1" applyBorder="1" applyAlignment="1">
      <alignment horizontal="right"/>
    </xf>
    <xf numFmtId="0" fontId="22" fillId="11" borderId="113" xfId="0" applyFont="1" applyFill="1" applyBorder="1" applyAlignment="1">
      <alignment horizontal="center" vertical="center"/>
    </xf>
    <xf numFmtId="0" fontId="22" fillId="11" borderId="114" xfId="0" applyFont="1" applyFill="1" applyBorder="1" applyAlignment="1">
      <alignment horizontal="center" vertical="center"/>
    </xf>
    <xf numFmtId="2" fontId="6" fillId="11" borderId="115" xfId="1328" applyNumberFormat="1" applyFont="1" applyFill="1" applyBorder="1" applyAlignment="1">
      <alignment horizontal="center"/>
    </xf>
    <xf numFmtId="0" fontId="6" fillId="11" borderId="116" xfId="0" applyFont="1" applyFill="1" applyBorder="1"/>
    <xf numFmtId="0" fontId="0" fillId="11" borderId="117" xfId="0" applyFill="1" applyBorder="1"/>
    <xf numFmtId="0" fontId="41" fillId="11" borderId="0" xfId="0" applyFont="1" applyFill="1" applyBorder="1"/>
    <xf numFmtId="2" fontId="6" fillId="11" borderId="118" xfId="0" applyNumberFormat="1" applyFont="1" applyFill="1" applyBorder="1" applyAlignment="1">
      <alignment horizontal="center"/>
    </xf>
    <xf numFmtId="2" fontId="6" fillId="11" borderId="119" xfId="0" applyNumberFormat="1" applyFont="1" applyFill="1" applyBorder="1" applyAlignment="1">
      <alignment horizontal="center"/>
    </xf>
    <xf numFmtId="0" fontId="8" fillId="11" borderId="120" xfId="0" applyFont="1" applyFill="1" applyBorder="1"/>
    <xf numFmtId="0" fontId="8" fillId="11" borderId="75" xfId="0" applyFont="1" applyFill="1" applyBorder="1"/>
    <xf numFmtId="0" fontId="6" fillId="11" borderId="60" xfId="0" applyFont="1" applyFill="1" applyBorder="1"/>
    <xf numFmtId="0" fontId="49" fillId="11" borderId="10" xfId="0" applyFont="1" applyFill="1" applyBorder="1" applyAlignment="1">
      <alignment wrapText="1"/>
    </xf>
    <xf numFmtId="0" fontId="0" fillId="11" borderId="121" xfId="0" applyFill="1" applyBorder="1" applyAlignment="1">
      <alignment horizontal="left"/>
    </xf>
    <xf numFmtId="0" fontId="18" fillId="11" borderId="121" xfId="0" applyFont="1" applyFill="1" applyBorder="1" applyAlignment="1">
      <alignment horizontal="left" vertical="top" wrapText="1"/>
    </xf>
    <xf numFmtId="0" fontId="41" fillId="11" borderId="121" xfId="0" applyFont="1" applyFill="1" applyBorder="1" applyAlignment="1">
      <alignment horizontal="left"/>
    </xf>
    <xf numFmtId="0" fontId="41" fillId="11" borderId="121" xfId="1328" applyFont="1" applyFill="1" applyBorder="1" applyAlignment="1">
      <alignment horizontal="left"/>
    </xf>
    <xf numFmtId="0" fontId="8" fillId="11" borderId="121" xfId="1328" applyFill="1" applyBorder="1" applyAlignment="1">
      <alignment horizontal="left"/>
    </xf>
    <xf numFmtId="0" fontId="8" fillId="11" borderId="122" xfId="1328" applyFill="1" applyBorder="1" applyAlignment="1">
      <alignment horizontal="left"/>
    </xf>
    <xf numFmtId="0" fontId="8" fillId="11" borderId="0" xfId="1328" applyFont="1" applyFill="1" applyBorder="1"/>
    <xf numFmtId="0" fontId="8" fillId="11" borderId="74" xfId="1328" applyFill="1" applyBorder="1" applyAlignment="1">
      <alignment horizontal="left"/>
    </xf>
    <xf numFmtId="0" fontId="6" fillId="11" borderId="26" xfId="0" applyFont="1" applyFill="1" applyBorder="1"/>
    <xf numFmtId="0" fontId="6" fillId="11" borderId="23" xfId="0" applyFont="1" applyFill="1" applyBorder="1"/>
    <xf numFmtId="168" fontId="11" fillId="0" borderId="0" xfId="1497" applyNumberFormat="1" applyFont="1" applyBorder="1"/>
    <xf numFmtId="9" fontId="11" fillId="0" borderId="0" xfId="1497" applyNumberFormat="1" applyFont="1" applyBorder="1"/>
    <xf numFmtId="4" fontId="38" fillId="11" borderId="123" xfId="1469" applyNumberFormat="1" applyFont="1" applyFill="1" applyBorder="1" applyAlignment="1">
      <alignment horizontal="right" vertical="center"/>
    </xf>
    <xf numFmtId="4" fontId="38" fillId="11" borderId="124" xfId="1469" applyNumberFormat="1" applyFont="1" applyFill="1" applyBorder="1" applyAlignment="1">
      <alignment horizontal="right" vertical="center"/>
    </xf>
    <xf numFmtId="4" fontId="18" fillId="0" borderId="15" xfId="1471" applyNumberFormat="1" applyFont="1" applyBorder="1" applyAlignment="1">
      <alignment horizontal="right" vertical="center"/>
    </xf>
    <xf numFmtId="4" fontId="6" fillId="11" borderId="19" xfId="0" applyNumberFormat="1" applyFont="1" applyFill="1" applyBorder="1" applyAlignment="1" applyProtection="1">
      <alignment horizontal="right" vertical="center"/>
      <protection locked="0"/>
    </xf>
    <xf numFmtId="4" fontId="18" fillId="0" borderId="21" xfId="1471" applyNumberFormat="1" applyFont="1" applyBorder="1" applyAlignment="1">
      <alignment horizontal="right" vertical="center"/>
    </xf>
    <xf numFmtId="4" fontId="18" fillId="0" borderId="32" xfId="1471" applyNumberFormat="1" applyFont="1" applyBorder="1" applyAlignment="1">
      <alignment horizontal="right" vertical="center"/>
    </xf>
    <xf numFmtId="4" fontId="18" fillId="11" borderId="15" xfId="1471" applyNumberFormat="1" applyFont="1" applyFill="1" applyBorder="1" applyAlignment="1">
      <alignment horizontal="right" vertical="center"/>
    </xf>
    <xf numFmtId="4" fontId="18" fillId="11" borderId="83" xfId="1471" applyNumberFormat="1" applyFont="1" applyFill="1" applyBorder="1" applyAlignment="1">
      <alignment horizontal="right" vertical="center"/>
    </xf>
    <xf numFmtId="4" fontId="8" fillId="11" borderId="15" xfId="0" applyNumberFormat="1" applyFont="1" applyFill="1" applyBorder="1" applyAlignment="1">
      <alignment vertical="center"/>
    </xf>
    <xf numFmtId="4" fontId="18" fillId="11" borderId="21" xfId="1471" applyNumberFormat="1" applyFont="1" applyFill="1" applyBorder="1" applyAlignment="1">
      <alignment horizontal="right" vertical="center"/>
    </xf>
    <xf numFmtId="4" fontId="18" fillId="11" borderId="32" xfId="1471" applyNumberFormat="1" applyFont="1" applyFill="1" applyBorder="1" applyAlignment="1">
      <alignment horizontal="right" vertical="center"/>
    </xf>
    <xf numFmtId="4" fontId="18" fillId="11" borderId="15" xfId="1471" applyNumberFormat="1" applyFont="1" applyFill="1" applyBorder="1" applyAlignment="1">
      <alignment horizontal="right" vertical="center" wrapText="1"/>
    </xf>
    <xf numFmtId="4" fontId="18" fillId="11" borderId="83" xfId="1471" applyNumberFormat="1" applyFont="1" applyFill="1" applyBorder="1" applyAlignment="1">
      <alignment horizontal="right" vertical="center" wrapText="1"/>
    </xf>
    <xf numFmtId="4" fontId="8" fillId="11" borderId="15" xfId="747" applyNumberFormat="1" applyFont="1" applyFill="1" applyBorder="1" applyAlignment="1">
      <alignment vertical="center"/>
    </xf>
    <xf numFmtId="4" fontId="8" fillId="11" borderId="15" xfId="0" applyNumberFormat="1" applyFont="1" applyFill="1" applyBorder="1" applyAlignment="1" applyProtection="1">
      <alignment horizontal="right" vertical="center"/>
      <protection locked="0"/>
    </xf>
    <xf numFmtId="4" fontId="8" fillId="11" borderId="14" xfId="747" applyNumberFormat="1" applyFont="1" applyFill="1" applyBorder="1" applyAlignment="1">
      <alignment vertical="center"/>
    </xf>
    <xf numFmtId="4" fontId="18" fillId="11" borderId="31" xfId="1471" applyNumberFormat="1" applyFont="1" applyFill="1" applyBorder="1" applyAlignment="1">
      <alignment horizontal="right" vertical="center"/>
    </xf>
    <xf numFmtId="4" fontId="8" fillId="11" borderId="15" xfId="0" applyNumberFormat="1" applyFont="1" applyFill="1" applyBorder="1" applyAlignment="1" applyProtection="1">
      <alignment vertical="center"/>
      <protection locked="0"/>
    </xf>
    <xf numFmtId="4" fontId="18" fillId="11" borderId="15" xfId="1471" applyNumberFormat="1" applyFont="1" applyFill="1" applyBorder="1" applyAlignment="1">
      <alignment vertical="center" wrapText="1"/>
    </xf>
    <xf numFmtId="4" fontId="8" fillId="11" borderId="83" xfId="0" applyNumberFormat="1" applyFont="1" applyFill="1" applyBorder="1" applyAlignment="1" applyProtection="1">
      <alignment vertical="center"/>
      <protection locked="0"/>
    </xf>
    <xf numFmtId="4" fontId="18" fillId="11" borderId="83" xfId="1471" applyNumberFormat="1" applyFont="1" applyFill="1" applyBorder="1" applyAlignment="1">
      <alignment vertical="center" wrapText="1"/>
    </xf>
    <xf numFmtId="4" fontId="18" fillId="11" borderId="16" xfId="1471" applyNumberFormat="1" applyFont="1" applyFill="1" applyBorder="1" applyAlignment="1">
      <alignment vertical="center" wrapText="1"/>
    </xf>
    <xf numFmtId="4" fontId="8" fillId="11" borderId="15" xfId="0" applyNumberFormat="1" applyFont="1" applyFill="1" applyBorder="1" applyAlignment="1">
      <alignment horizontal="right" vertical="center"/>
    </xf>
    <xf numFmtId="4" fontId="8" fillId="11" borderId="83" xfId="0" applyNumberFormat="1" applyFont="1" applyFill="1" applyBorder="1" applyAlignment="1">
      <alignment horizontal="right" vertical="center"/>
    </xf>
    <xf numFmtId="4" fontId="8" fillId="11" borderId="24" xfId="0" applyNumberFormat="1" applyFont="1" applyFill="1" applyBorder="1" applyAlignment="1">
      <alignment horizontal="right" vertical="center"/>
    </xf>
    <xf numFmtId="0" fontId="24" fillId="11" borderId="13" xfId="0" applyFont="1" applyFill="1" applyBorder="1" applyAlignment="1">
      <alignment horizontal="right" vertical="center"/>
    </xf>
    <xf numFmtId="4" fontId="36" fillId="11" borderId="126" xfId="0" quotePrefix="1" applyNumberFormat="1" applyFont="1" applyFill="1" applyBorder="1" applyAlignment="1" applyProtection="1">
      <alignment horizontal="right" vertical="center"/>
      <protection locked="0"/>
    </xf>
    <xf numFmtId="4" fontId="6" fillId="0" borderId="36" xfId="0" applyNumberFormat="1" applyFont="1" applyFill="1" applyBorder="1" applyAlignment="1">
      <alignment vertical="center"/>
    </xf>
    <xf numFmtId="4" fontId="0" fillId="11" borderId="34" xfId="0" applyNumberFormat="1" applyFill="1" applyBorder="1" applyAlignment="1">
      <alignment horizontal="center" vertical="center"/>
    </xf>
    <xf numFmtId="191" fontId="0" fillId="11" borderId="127" xfId="0" applyNumberFormat="1" applyFill="1" applyBorder="1" applyAlignment="1">
      <alignment vertical="center"/>
    </xf>
    <xf numFmtId="191" fontId="6" fillId="0" borderId="128" xfId="0" applyNumberFormat="1" applyFont="1" applyFill="1" applyBorder="1" applyAlignment="1">
      <alignment vertical="center"/>
    </xf>
    <xf numFmtId="4" fontId="0" fillId="11" borderId="129" xfId="0" applyNumberFormat="1" applyFill="1" applyBorder="1" applyAlignment="1">
      <alignment vertical="center"/>
    </xf>
    <xf numFmtId="4" fontId="0" fillId="11" borderId="34" xfId="0" applyNumberFormat="1" applyFill="1" applyBorder="1" applyAlignment="1">
      <alignment vertical="center"/>
    </xf>
    <xf numFmtId="4" fontId="6" fillId="0" borderId="130" xfId="0" applyNumberFormat="1" applyFont="1" applyFill="1" applyBorder="1" applyAlignment="1">
      <alignment vertical="center"/>
    </xf>
    <xf numFmtId="191" fontId="0" fillId="11" borderId="131" xfId="0" applyNumberFormat="1" applyFill="1" applyBorder="1" applyAlignment="1">
      <alignment vertical="center"/>
    </xf>
    <xf numFmtId="191" fontId="6" fillId="0" borderId="132" xfId="0" applyNumberFormat="1" applyFont="1" applyFill="1" applyBorder="1" applyAlignment="1">
      <alignment vertical="center"/>
    </xf>
    <xf numFmtId="4" fontId="0" fillId="11" borderId="31" xfId="0" applyNumberFormat="1" applyFill="1" applyBorder="1" applyAlignment="1">
      <alignment vertical="center"/>
    </xf>
    <xf numFmtId="4" fontId="6" fillId="0" borderId="133" xfId="0" applyNumberFormat="1" applyFont="1" applyFill="1" applyBorder="1" applyAlignment="1">
      <alignment vertical="center"/>
    </xf>
    <xf numFmtId="4" fontId="6" fillId="0" borderId="134" xfId="0" applyNumberFormat="1" applyFont="1" applyFill="1" applyBorder="1" applyAlignment="1">
      <alignment vertical="center"/>
    </xf>
    <xf numFmtId="0" fontId="0" fillId="11" borderId="23" xfId="0" applyFill="1" applyBorder="1"/>
    <xf numFmtId="0" fontId="0" fillId="11" borderId="135" xfId="0" applyFill="1" applyBorder="1"/>
    <xf numFmtId="2" fontId="6" fillId="11" borderId="93" xfId="0" applyNumberFormat="1" applyFont="1" applyFill="1" applyBorder="1" applyAlignment="1">
      <alignment horizontal="centerContinuous"/>
    </xf>
    <xf numFmtId="2" fontId="6" fillId="0" borderId="93" xfId="0" applyNumberFormat="1" applyFont="1" applyFill="1" applyBorder="1" applyAlignment="1">
      <alignment horizontal="centerContinuous"/>
    </xf>
    <xf numFmtId="0" fontId="17" fillId="11" borderId="136" xfId="0" applyFont="1" applyFill="1" applyBorder="1" applyAlignment="1">
      <alignment vertical="center" wrapText="1"/>
    </xf>
    <xf numFmtId="0" fontId="6" fillId="11" borderId="117" xfId="0" applyFont="1" applyFill="1" applyBorder="1"/>
    <xf numFmtId="0" fontId="6" fillId="11" borderId="10" xfId="0" applyFont="1" applyFill="1" applyBorder="1"/>
    <xf numFmtId="2" fontId="8" fillId="11" borderId="15" xfId="1328" applyNumberFormat="1" applyFont="1" applyFill="1" applyBorder="1" applyAlignment="1">
      <alignment horizontal="center"/>
    </xf>
    <xf numFmtId="2" fontId="6" fillId="11" borderId="137" xfId="1328" applyNumberFormat="1" applyFont="1" applyFill="1" applyBorder="1" applyAlignment="1">
      <alignment horizontal="center"/>
    </xf>
    <xf numFmtId="2" fontId="8" fillId="11" borderId="138" xfId="1328" applyNumberFormat="1" applyFont="1" applyFill="1" applyBorder="1" applyAlignment="1">
      <alignment horizontal="center"/>
    </xf>
    <xf numFmtId="2" fontId="8" fillId="11" borderId="36" xfId="1328" applyNumberFormat="1" applyFont="1" applyFill="1" applyBorder="1" applyAlignment="1">
      <alignment horizontal="center"/>
    </xf>
    <xf numFmtId="2" fontId="6" fillId="11" borderId="118" xfId="1328" applyNumberFormat="1" applyFont="1" applyFill="1" applyBorder="1" applyAlignment="1">
      <alignment horizontal="center"/>
    </xf>
    <xf numFmtId="2" fontId="8" fillId="11" borderId="33" xfId="1328" applyNumberFormat="1" applyFont="1" applyFill="1" applyBorder="1" applyAlignment="1">
      <alignment horizontal="center"/>
    </xf>
    <xf numFmtId="0" fontId="18" fillId="11" borderId="0" xfId="0" applyFont="1" applyFill="1" applyBorder="1" applyAlignment="1">
      <alignment horizontal="left" vertical="top" wrapText="1"/>
    </xf>
    <xf numFmtId="2" fontId="8" fillId="11" borderId="16" xfId="1328" applyNumberFormat="1" applyFont="1" applyFill="1" applyBorder="1" applyAlignment="1">
      <alignment horizontal="left"/>
    </xf>
    <xf numFmtId="2" fontId="8" fillId="11" borderId="49" xfId="1328" applyNumberFormat="1" applyFont="1" applyFill="1" applyBorder="1" applyAlignment="1">
      <alignment horizontal="left"/>
    </xf>
    <xf numFmtId="2" fontId="6" fillId="11" borderId="139" xfId="1328" applyNumberFormat="1" applyFont="1" applyFill="1" applyBorder="1" applyAlignment="1">
      <alignment horizontal="center"/>
    </xf>
    <xf numFmtId="2" fontId="6" fillId="11" borderId="140" xfId="1328" applyNumberFormat="1" applyFont="1" applyFill="1" applyBorder="1" applyAlignment="1">
      <alignment horizontal="center"/>
    </xf>
    <xf numFmtId="2" fontId="0" fillId="11" borderId="141" xfId="0" applyNumberFormat="1" applyFont="1" applyFill="1" applyBorder="1" applyAlignment="1">
      <alignment horizontal="center"/>
    </xf>
    <xf numFmtId="2" fontId="0" fillId="11" borderId="142" xfId="0" applyNumberFormat="1" applyFont="1" applyFill="1" applyBorder="1" applyAlignment="1">
      <alignment horizontal="center"/>
    </xf>
    <xf numFmtId="2" fontId="0" fillId="11" borderId="143" xfId="0" applyNumberFormat="1" applyFont="1" applyFill="1" applyBorder="1" applyAlignment="1">
      <alignment horizontal="center"/>
    </xf>
    <xf numFmtId="0" fontId="61" fillId="11" borderId="0" xfId="0" applyFont="1" applyFill="1" applyBorder="1"/>
    <xf numFmtId="0" fontId="61" fillId="0" borderId="0" xfId="0" applyFont="1" applyFill="1" applyBorder="1"/>
    <xf numFmtId="0" fontId="61" fillId="0" borderId="0" xfId="768" applyFont="1" applyBorder="1"/>
    <xf numFmtId="169" fontId="61" fillId="0" borderId="0" xfId="768" applyNumberFormat="1" applyFont="1" applyBorder="1"/>
    <xf numFmtId="0" fontId="61" fillId="0" borderId="0" xfId="768" applyFont="1" applyBorder="1" applyAlignment="1"/>
    <xf numFmtId="0" fontId="61" fillId="0" borderId="0" xfId="768" applyNumberFormat="1" applyFont="1" applyBorder="1"/>
    <xf numFmtId="0" fontId="6" fillId="11" borderId="157" xfId="0" applyFont="1" applyFill="1" applyBorder="1" applyAlignment="1">
      <alignment horizontal="center" vertical="center"/>
    </xf>
    <xf numFmtId="0" fontId="61" fillId="0" borderId="0" xfId="0" applyFont="1"/>
    <xf numFmtId="0" fontId="6" fillId="11" borderId="76" xfId="0" applyFont="1" applyFill="1" applyBorder="1"/>
    <xf numFmtId="2" fontId="0" fillId="11" borderId="158" xfId="0" applyNumberFormat="1" applyFont="1" applyFill="1" applyBorder="1" applyAlignment="1">
      <alignment horizontal="center"/>
    </xf>
    <xf numFmtId="0" fontId="6" fillId="11" borderId="75" xfId="0" applyFont="1" applyFill="1" applyBorder="1"/>
    <xf numFmtId="2" fontId="0" fillId="11" borderId="159" xfId="0" applyNumberFormat="1" applyFont="1" applyFill="1" applyBorder="1" applyAlignment="1">
      <alignment horizontal="center"/>
    </xf>
    <xf numFmtId="0" fontId="6" fillId="11" borderId="109" xfId="0" applyFont="1" applyFill="1" applyBorder="1"/>
    <xf numFmtId="2" fontId="0" fillId="11" borderId="160" xfId="0" applyNumberFormat="1" applyFont="1" applyFill="1" applyBorder="1" applyAlignment="1">
      <alignment horizontal="center"/>
    </xf>
    <xf numFmtId="0" fontId="6" fillId="11" borderId="72" xfId="0" applyFont="1" applyFill="1" applyBorder="1" applyAlignment="1">
      <alignment horizontal="left"/>
    </xf>
    <xf numFmtId="0" fontId="6" fillId="11" borderId="161" xfId="0" applyFont="1" applyFill="1" applyBorder="1" applyAlignment="1">
      <alignment horizontal="center"/>
    </xf>
    <xf numFmtId="0" fontId="6" fillId="11" borderId="162" xfId="0" applyFont="1" applyFill="1" applyBorder="1"/>
    <xf numFmtId="2" fontId="6" fillId="11" borderId="109" xfId="0" applyNumberFormat="1" applyFont="1" applyFill="1" applyBorder="1" applyAlignment="1">
      <alignment horizontal="center"/>
    </xf>
    <xf numFmtId="2" fontId="6" fillId="11" borderId="160" xfId="0" applyNumberFormat="1" applyFont="1" applyFill="1" applyBorder="1" applyAlignment="1">
      <alignment horizontal="center"/>
    </xf>
    <xf numFmtId="0" fontId="61" fillId="0" borderId="0" xfId="0" applyFont="1" applyFill="1"/>
    <xf numFmtId="2" fontId="61" fillId="0" borderId="0" xfId="0" applyNumberFormat="1" applyFont="1" applyFill="1"/>
    <xf numFmtId="4" fontId="6" fillId="11" borderId="0" xfId="0" applyNumberFormat="1" applyFont="1" applyFill="1" applyBorder="1" applyAlignment="1">
      <alignment horizontal="center" vertical="center"/>
    </xf>
    <xf numFmtId="4" fontId="0" fillId="11" borderId="17" xfId="0" applyNumberFormat="1" applyFill="1" applyBorder="1" applyAlignment="1">
      <alignment horizontal="center" vertical="center"/>
    </xf>
    <xf numFmtId="4" fontId="6" fillId="11" borderId="163" xfId="0" applyNumberFormat="1" applyFont="1" applyFill="1" applyBorder="1" applyAlignment="1">
      <alignment horizontal="center" vertical="center"/>
    </xf>
    <xf numFmtId="4" fontId="6" fillId="11" borderId="99" xfId="0" applyNumberFormat="1" applyFont="1" applyFill="1" applyBorder="1" applyAlignment="1">
      <alignment horizontal="center" vertical="center"/>
    </xf>
    <xf numFmtId="4" fontId="0" fillId="11" borderId="124" xfId="0" applyNumberFormat="1" applyFill="1" applyBorder="1" applyAlignment="1">
      <alignment horizontal="center" vertical="center"/>
    </xf>
    <xf numFmtId="4" fontId="6" fillId="11" borderId="164" xfId="0" applyNumberFormat="1" applyFont="1" applyFill="1" applyBorder="1" applyAlignment="1">
      <alignment horizontal="center" vertical="center"/>
    </xf>
    <xf numFmtId="4" fontId="6" fillId="11" borderId="98" xfId="0" applyNumberFormat="1" applyFont="1" applyFill="1" applyBorder="1" applyAlignment="1">
      <alignment horizontal="center" vertical="center"/>
    </xf>
    <xf numFmtId="4" fontId="6" fillId="11" borderId="165" xfId="0" applyNumberFormat="1" applyFont="1" applyFill="1" applyBorder="1" applyAlignment="1">
      <alignment horizontal="center" vertical="center"/>
    </xf>
    <xf numFmtId="4" fontId="6" fillId="11" borderId="105" xfId="0" applyNumberFormat="1" applyFont="1" applyFill="1" applyBorder="1" applyAlignment="1">
      <alignment horizontal="center" vertical="center"/>
    </xf>
    <xf numFmtId="1" fontId="61" fillId="0" borderId="0" xfId="0" applyNumberFormat="1" applyFont="1" applyFill="1" applyBorder="1"/>
    <xf numFmtId="9" fontId="7" fillId="11" borderId="36" xfId="1500" applyFont="1" applyFill="1" applyBorder="1" applyAlignment="1">
      <alignment horizontal="right" vertical="center" indent="1"/>
    </xf>
    <xf numFmtId="9" fontId="7" fillId="11" borderId="56" xfId="1500" applyFont="1" applyFill="1" applyBorder="1" applyAlignment="1">
      <alignment horizontal="right" indent="1"/>
    </xf>
    <xf numFmtId="9" fontId="23" fillId="11" borderId="12" xfId="1500" applyFont="1" applyFill="1" applyBorder="1" applyAlignment="1">
      <alignment horizontal="right" indent="1"/>
    </xf>
    <xf numFmtId="9" fontId="23" fillId="11" borderId="26" xfId="1500" applyFont="1" applyFill="1" applyBorder="1" applyAlignment="1">
      <alignment horizontal="right" indent="1"/>
    </xf>
    <xf numFmtId="174" fontId="6" fillId="11" borderId="0" xfId="0" applyNumberFormat="1" applyFont="1" applyFill="1" applyAlignment="1">
      <alignment vertical="center"/>
    </xf>
    <xf numFmtId="183" fontId="6" fillId="11" borderId="0" xfId="0" applyNumberFormat="1" applyFont="1" applyFill="1" applyAlignment="1">
      <alignment vertical="center"/>
    </xf>
    <xf numFmtId="0" fontId="5" fillId="11" borderId="0" xfId="0" applyFont="1" applyFill="1" applyBorder="1" applyAlignment="1">
      <alignment horizontal="left" vertical="center"/>
    </xf>
    <xf numFmtId="0" fontId="19" fillId="11" borderId="0" xfId="0" applyFont="1" applyFill="1" applyBorder="1" applyAlignment="1">
      <alignment horizontal="left" vertical="center"/>
    </xf>
    <xf numFmtId="184" fontId="6" fillId="11" borderId="0" xfId="0" applyNumberFormat="1" applyFont="1" applyFill="1" applyAlignment="1">
      <alignment vertical="center"/>
    </xf>
    <xf numFmtId="2" fontId="6" fillId="11" borderId="0" xfId="0" applyNumberFormat="1" applyFont="1" applyFill="1" applyAlignment="1">
      <alignment vertical="center"/>
    </xf>
    <xf numFmtId="180" fontId="6" fillId="11" borderId="0" xfId="0" applyNumberFormat="1" applyFont="1" applyFill="1" applyBorder="1" applyAlignment="1">
      <alignment vertical="center"/>
    </xf>
    <xf numFmtId="0" fontId="19" fillId="11" borderId="0" xfId="0" applyFont="1" applyFill="1" applyBorder="1" applyAlignment="1">
      <alignment vertical="center"/>
    </xf>
    <xf numFmtId="0" fontId="17" fillId="11" borderId="0" xfId="0" applyFont="1" applyFill="1" applyAlignment="1">
      <alignment vertical="center"/>
    </xf>
    <xf numFmtId="0" fontId="6" fillId="11" borderId="0" xfId="0" applyFont="1" applyFill="1" applyBorder="1" applyAlignment="1">
      <alignment horizontal="right" vertical="center"/>
    </xf>
    <xf numFmtId="165" fontId="6" fillId="11" borderId="0" xfId="746" applyFont="1" applyFill="1" applyBorder="1" applyAlignment="1">
      <alignment vertical="center"/>
    </xf>
    <xf numFmtId="180" fontId="0" fillId="11" borderId="0" xfId="0" applyNumberFormat="1" applyFill="1" applyAlignment="1">
      <alignment vertical="center"/>
    </xf>
    <xf numFmtId="0" fontId="8" fillId="11" borderId="0" xfId="0" applyFont="1" applyFill="1" applyBorder="1" applyAlignment="1">
      <alignment vertical="center"/>
    </xf>
    <xf numFmtId="0" fontId="61" fillId="0" borderId="0" xfId="0" applyFont="1" applyFill="1" applyBorder="1" applyAlignment="1">
      <alignment vertical="center"/>
    </xf>
    <xf numFmtId="0" fontId="34" fillId="11" borderId="0" xfId="0" applyFont="1" applyFill="1" applyAlignment="1">
      <alignment horizontal="centerContinuous" wrapText="1"/>
    </xf>
    <xf numFmtId="0" fontId="0" fillId="11" borderId="0" xfId="0" applyFill="1" applyAlignment="1">
      <alignment wrapText="1"/>
    </xf>
    <xf numFmtId="0" fontId="0" fillId="11" borderId="0" xfId="0" applyFill="1" applyAlignment="1">
      <alignment vertical="center" wrapText="1"/>
    </xf>
    <xf numFmtId="0" fontId="17" fillId="11" borderId="166" xfId="0" applyFont="1" applyFill="1" applyBorder="1" applyAlignment="1">
      <alignment vertical="center" wrapText="1"/>
    </xf>
    <xf numFmtId="0" fontId="17" fillId="11" borderId="167" xfId="0" applyFont="1" applyFill="1" applyBorder="1" applyAlignment="1">
      <alignment vertical="center" wrapText="1"/>
    </xf>
    <xf numFmtId="0" fontId="17" fillId="11" borderId="168" xfId="0" applyFont="1" applyFill="1" applyBorder="1" applyAlignment="1">
      <alignment vertical="center" wrapText="1"/>
    </xf>
    <xf numFmtId="0" fontId="8" fillId="11" borderId="0" xfId="0" applyFont="1" applyFill="1" applyAlignment="1">
      <alignment vertical="center" wrapText="1"/>
    </xf>
    <xf numFmtId="0" fontId="0" fillId="0" borderId="0" xfId="0" applyAlignment="1">
      <alignment wrapText="1"/>
    </xf>
    <xf numFmtId="0" fontId="17" fillId="11" borderId="0" xfId="0" applyFont="1" applyFill="1" applyAlignment="1">
      <alignment wrapText="1"/>
    </xf>
    <xf numFmtId="0" fontId="17" fillId="0" borderId="114" xfId="0" applyFont="1" applyBorder="1" applyAlignment="1">
      <alignment vertical="center"/>
    </xf>
    <xf numFmtId="0" fontId="17" fillId="11" borderId="22" xfId="0" applyFont="1" applyFill="1" applyBorder="1" applyAlignment="1">
      <alignment horizontal="left" vertical="center" wrapText="1"/>
    </xf>
    <xf numFmtId="0" fontId="17" fillId="0" borderId="169" xfId="0" applyFont="1" applyBorder="1" applyAlignment="1">
      <alignment vertical="center"/>
    </xf>
    <xf numFmtId="0" fontId="17" fillId="0" borderId="113" xfId="0" applyFont="1" applyBorder="1" applyAlignment="1">
      <alignment vertical="center"/>
    </xf>
    <xf numFmtId="0" fontId="17" fillId="11" borderId="111" xfId="0" applyFont="1" applyFill="1" applyBorder="1" applyAlignment="1">
      <alignment horizontal="left" vertical="center" wrapText="1"/>
    </xf>
    <xf numFmtId="0" fontId="17" fillId="0" borderId="111" xfId="0" applyFont="1" applyBorder="1" applyAlignment="1">
      <alignment vertical="center"/>
    </xf>
    <xf numFmtId="0" fontId="17" fillId="11" borderId="111" xfId="0" applyFont="1" applyFill="1" applyBorder="1" applyAlignment="1">
      <alignment vertical="center"/>
    </xf>
    <xf numFmtId="0" fontId="17" fillId="0" borderId="170" xfId="0" applyFont="1" applyBorder="1" applyAlignment="1">
      <alignment vertical="center"/>
    </xf>
    <xf numFmtId="0" fontId="17" fillId="11" borderId="171" xfId="0" applyFont="1" applyFill="1" applyBorder="1" applyAlignment="1">
      <alignment vertical="center" wrapText="1"/>
    </xf>
    <xf numFmtId="0" fontId="17" fillId="11" borderId="37" xfId="0" applyFont="1" applyFill="1" applyBorder="1" applyAlignment="1">
      <alignment vertical="center"/>
    </xf>
    <xf numFmtId="4" fontId="46" fillId="11" borderId="172" xfId="1468" applyNumberFormat="1" applyFont="1" applyFill="1" applyBorder="1" applyAlignment="1">
      <alignment horizontal="right" vertical="center"/>
    </xf>
    <xf numFmtId="4" fontId="46" fillId="11" borderId="173" xfId="1468" applyNumberFormat="1" applyFont="1" applyFill="1" applyBorder="1" applyAlignment="1">
      <alignment horizontal="right" vertical="center"/>
    </xf>
    <xf numFmtId="0" fontId="19" fillId="11" borderId="7" xfId="0" applyFont="1" applyFill="1" applyBorder="1" applyAlignment="1">
      <alignment horizontal="center" vertical="center"/>
    </xf>
    <xf numFmtId="0" fontId="17" fillId="11" borderId="174" xfId="0" applyFont="1" applyFill="1" applyBorder="1" applyAlignment="1">
      <alignment vertical="center"/>
    </xf>
    <xf numFmtId="0" fontId="17" fillId="11" borderId="0" xfId="0" applyFont="1" applyFill="1" applyAlignment="1">
      <alignment vertical="center" wrapText="1"/>
    </xf>
    <xf numFmtId="174" fontId="17" fillId="11" borderId="0" xfId="0" applyNumberFormat="1" applyFont="1" applyFill="1" applyAlignment="1">
      <alignment vertical="center"/>
    </xf>
    <xf numFmtId="4" fontId="46" fillId="11" borderId="6" xfId="1468" applyNumberFormat="1" applyFont="1" applyFill="1" applyBorder="1" applyAlignment="1">
      <alignment horizontal="right" vertical="center"/>
    </xf>
    <xf numFmtId="4" fontId="46" fillId="11" borderId="77" xfId="1468" applyNumberFormat="1" applyFont="1" applyFill="1" applyBorder="1" applyAlignment="1">
      <alignment horizontal="right" vertical="center"/>
    </xf>
    <xf numFmtId="0" fontId="17" fillId="11" borderId="175" xfId="0" applyFont="1" applyFill="1" applyBorder="1" applyAlignment="1">
      <alignment horizontal="center" vertical="center"/>
    </xf>
    <xf numFmtId="0" fontId="17" fillId="11" borderId="176" xfId="0" applyFont="1" applyFill="1" applyBorder="1" applyAlignment="1">
      <alignment vertical="center"/>
    </xf>
    <xf numFmtId="4" fontId="46" fillId="11" borderId="176" xfId="1468" applyNumberFormat="1" applyFont="1" applyFill="1" applyBorder="1" applyAlignment="1">
      <alignment horizontal="right" vertical="center"/>
    </xf>
    <xf numFmtId="4" fontId="46" fillId="11" borderId="177" xfId="1468" applyNumberFormat="1" applyFont="1" applyFill="1" applyBorder="1" applyAlignment="1">
      <alignment horizontal="right" vertical="center"/>
    </xf>
    <xf numFmtId="0" fontId="17" fillId="11" borderId="178" xfId="0" applyFont="1" applyFill="1" applyBorder="1" applyAlignment="1">
      <alignment horizontal="center" vertical="center"/>
    </xf>
    <xf numFmtId="0" fontId="17" fillId="11" borderId="179" xfId="0" applyFont="1" applyFill="1" applyBorder="1" applyAlignment="1">
      <alignment vertical="center"/>
    </xf>
    <xf numFmtId="4" fontId="46" fillId="11" borderId="179" xfId="1468" applyNumberFormat="1" applyFont="1" applyFill="1" applyBorder="1" applyAlignment="1">
      <alignment horizontal="right" vertical="center"/>
    </xf>
    <xf numFmtId="0" fontId="17" fillId="11" borderId="113" xfId="0" applyFont="1" applyFill="1" applyBorder="1" applyAlignment="1">
      <alignment horizontal="center" vertical="center"/>
    </xf>
    <xf numFmtId="4" fontId="46" fillId="11" borderId="180" xfId="1468" applyNumberFormat="1" applyFont="1" applyFill="1" applyBorder="1" applyAlignment="1">
      <alignment horizontal="right" vertical="center"/>
    </xf>
    <xf numFmtId="0" fontId="17" fillId="11" borderId="6" xfId="0" applyFont="1" applyFill="1" applyBorder="1" applyAlignment="1">
      <alignment horizontal="left" vertical="center"/>
    </xf>
    <xf numFmtId="4" fontId="46" fillId="11" borderId="111" xfId="1468" applyNumberFormat="1" applyFont="1" applyFill="1" applyBorder="1" applyAlignment="1">
      <alignment horizontal="right" vertical="center"/>
    </xf>
    <xf numFmtId="4" fontId="46" fillId="11" borderId="181" xfId="1468" applyNumberFormat="1" applyFont="1" applyFill="1" applyBorder="1" applyAlignment="1">
      <alignment horizontal="right" vertical="center"/>
    </xf>
    <xf numFmtId="0" fontId="17" fillId="11" borderId="6" xfId="0" applyFont="1" applyFill="1" applyBorder="1" applyAlignment="1">
      <alignment vertical="center"/>
    </xf>
    <xf numFmtId="0" fontId="19" fillId="11" borderId="51" xfId="0" applyFont="1" applyFill="1" applyBorder="1" applyAlignment="1">
      <alignment vertical="center"/>
    </xf>
    <xf numFmtId="0" fontId="19" fillId="11" borderId="171" xfId="0" applyFont="1" applyFill="1" applyBorder="1" applyAlignment="1">
      <alignment vertical="center"/>
    </xf>
    <xf numFmtId="0" fontId="19" fillId="11" borderId="174" xfId="0" applyFont="1" applyFill="1" applyBorder="1" applyAlignment="1">
      <alignment vertical="center"/>
    </xf>
    <xf numFmtId="0" fontId="17" fillId="11" borderId="0" xfId="0" applyFont="1" applyFill="1" applyBorder="1" applyAlignment="1">
      <alignment vertical="center"/>
    </xf>
    <xf numFmtId="0" fontId="19" fillId="11" borderId="0" xfId="0" applyFont="1" applyFill="1" applyBorder="1" applyAlignment="1">
      <alignment horizontal="center" vertical="center" wrapText="1"/>
    </xf>
    <xf numFmtId="180" fontId="19" fillId="11" borderId="0" xfId="0" applyNumberFormat="1" applyFont="1" applyFill="1" applyBorder="1" applyAlignment="1">
      <alignment vertical="center"/>
    </xf>
    <xf numFmtId="0" fontId="55" fillId="11" borderId="121" xfId="0" applyFont="1" applyFill="1" applyBorder="1" applyAlignment="1">
      <alignment vertical="center"/>
    </xf>
    <xf numFmtId="192" fontId="19" fillId="11" borderId="22" xfId="746" applyNumberFormat="1" applyFont="1" applyFill="1" applyBorder="1" applyAlignment="1">
      <alignment vertical="center"/>
    </xf>
    <xf numFmtId="192" fontId="19" fillId="11" borderId="182" xfId="746" applyNumberFormat="1" applyFont="1" applyFill="1" applyBorder="1" applyAlignment="1">
      <alignment vertical="center"/>
    </xf>
    <xf numFmtId="192" fontId="19" fillId="11" borderId="68" xfId="746" applyNumberFormat="1" applyFont="1" applyFill="1" applyBorder="1" applyAlignment="1">
      <alignment vertical="center"/>
    </xf>
    <xf numFmtId="192" fontId="19" fillId="11" borderId="49" xfId="746" applyNumberFormat="1" applyFont="1" applyFill="1" applyBorder="1" applyAlignment="1">
      <alignment vertical="center"/>
    </xf>
    <xf numFmtId="192" fontId="19" fillId="11" borderId="183" xfId="746" applyNumberFormat="1" applyFont="1" applyFill="1" applyBorder="1" applyAlignment="1">
      <alignment vertical="center"/>
    </xf>
    <xf numFmtId="192" fontId="19" fillId="11" borderId="90" xfId="746" applyNumberFormat="1" applyFont="1" applyFill="1" applyBorder="1" applyAlignment="1">
      <alignment vertical="center"/>
    </xf>
    <xf numFmtId="0" fontId="19" fillId="11" borderId="174" xfId="0" applyFont="1" applyFill="1" applyBorder="1" applyAlignment="1">
      <alignment horizontal="center" vertical="center"/>
    </xf>
    <xf numFmtId="192" fontId="19" fillId="11" borderId="12" xfId="746" applyNumberFormat="1" applyFont="1" applyFill="1" applyBorder="1" applyAlignment="1">
      <alignment vertical="center"/>
    </xf>
    <xf numFmtId="192" fontId="19" fillId="11" borderId="150" xfId="746" applyNumberFormat="1" applyFont="1" applyFill="1" applyBorder="1" applyAlignment="1">
      <alignment vertical="center"/>
    </xf>
    <xf numFmtId="192" fontId="19" fillId="11" borderId="184" xfId="746" applyNumberFormat="1" applyFont="1" applyFill="1" applyBorder="1" applyAlignment="1">
      <alignment vertical="center"/>
    </xf>
    <xf numFmtId="192" fontId="19" fillId="11" borderId="28" xfId="746" applyNumberFormat="1" applyFont="1" applyFill="1" applyBorder="1" applyAlignment="1">
      <alignment vertical="center"/>
    </xf>
    <xf numFmtId="0" fontId="17" fillId="11" borderId="10" xfId="0" quotePrefix="1" applyFont="1" applyFill="1" applyBorder="1" applyAlignment="1">
      <alignment horizontal="center" vertical="center"/>
    </xf>
    <xf numFmtId="0" fontId="17" fillId="11" borderId="0" xfId="768" applyFont="1" applyFill="1" applyBorder="1" applyAlignment="1">
      <alignment horizontal="left"/>
    </xf>
    <xf numFmtId="0" fontId="17" fillId="11" borderId="0" xfId="768" applyFont="1" applyFill="1" applyBorder="1"/>
    <xf numFmtId="0" fontId="17" fillId="11" borderId="155" xfId="0" applyFont="1" applyFill="1" applyBorder="1" applyAlignment="1">
      <alignment vertical="center"/>
    </xf>
    <xf numFmtId="0" fontId="19" fillId="11" borderId="185" xfId="0" applyFont="1" applyFill="1" applyBorder="1" applyAlignment="1">
      <alignment horizontal="left" vertical="center"/>
    </xf>
    <xf numFmtId="179" fontId="19" fillId="11" borderId="0" xfId="0" applyNumberFormat="1" applyFont="1" applyFill="1" applyBorder="1" applyAlignment="1">
      <alignment vertical="center"/>
    </xf>
    <xf numFmtId="188" fontId="17" fillId="11" borderId="0" xfId="768" applyNumberFormat="1" applyFont="1" applyFill="1" applyBorder="1" applyAlignment="1">
      <alignment horizontal="right"/>
    </xf>
    <xf numFmtId="188" fontId="17" fillId="11" borderId="0" xfId="768" applyNumberFormat="1" applyFont="1" applyFill="1" applyBorder="1" applyAlignment="1">
      <alignment horizontal="left"/>
    </xf>
    <xf numFmtId="174" fontId="17" fillId="11" borderId="0" xfId="0" applyNumberFormat="1" applyFont="1" applyFill="1"/>
    <xf numFmtId="4" fontId="17" fillId="11" borderId="0" xfId="0" applyNumberFormat="1" applyFont="1" applyFill="1"/>
    <xf numFmtId="0" fontId="17" fillId="11" borderId="0" xfId="0" applyFont="1" applyFill="1" applyAlignment="1">
      <alignment horizontal="left"/>
    </xf>
    <xf numFmtId="4" fontId="46" fillId="11" borderId="186" xfId="1466" applyNumberFormat="1" applyFont="1" applyFill="1" applyBorder="1" applyAlignment="1">
      <alignment horizontal="right" vertical="center"/>
    </xf>
    <xf numFmtId="4" fontId="46" fillId="11" borderId="187" xfId="1466" applyNumberFormat="1" applyFont="1" applyFill="1" applyBorder="1" applyAlignment="1">
      <alignment horizontal="right" vertical="center"/>
    </xf>
    <xf numFmtId="4" fontId="46" fillId="11" borderId="75" xfId="1466" applyNumberFormat="1" applyFont="1" applyFill="1" applyBorder="1" applyAlignment="1">
      <alignment horizontal="right" vertical="center"/>
    </xf>
    <xf numFmtId="191" fontId="19" fillId="11" borderId="138" xfId="0" applyNumberFormat="1" applyFont="1" applyFill="1" applyBorder="1" applyAlignment="1">
      <alignment horizontal="right" vertical="center"/>
    </xf>
    <xf numFmtId="191" fontId="19" fillId="11" borderId="36" xfId="0" applyNumberFormat="1" applyFont="1" applyFill="1" applyBorder="1" applyAlignment="1">
      <alignment horizontal="right" vertical="center"/>
    </xf>
    <xf numFmtId="191" fontId="19" fillId="0" borderId="36" xfId="0" applyNumberFormat="1" applyFont="1" applyFill="1" applyBorder="1" applyAlignment="1">
      <alignment horizontal="right" vertical="center"/>
    </xf>
    <xf numFmtId="0" fontId="17" fillId="11" borderId="75" xfId="768" applyFont="1" applyFill="1" applyBorder="1"/>
    <xf numFmtId="4" fontId="46" fillId="11" borderId="188" xfId="1466" applyNumberFormat="1" applyFont="1" applyFill="1" applyBorder="1" applyAlignment="1">
      <alignment horizontal="right" vertical="center"/>
    </xf>
    <xf numFmtId="4" fontId="46" fillId="11" borderId="6" xfId="1466" applyNumberFormat="1" applyFont="1" applyFill="1" applyBorder="1" applyAlignment="1">
      <alignment horizontal="right" vertical="center"/>
    </xf>
    <xf numFmtId="4" fontId="46" fillId="11" borderId="15" xfId="1466" applyNumberFormat="1" applyFont="1" applyFill="1" applyBorder="1" applyAlignment="1">
      <alignment horizontal="right" vertical="center"/>
    </xf>
    <xf numFmtId="191" fontId="19" fillId="11" borderId="90" xfId="0" applyNumberFormat="1" applyFont="1" applyFill="1" applyBorder="1" applyAlignment="1">
      <alignment horizontal="right" vertical="center"/>
    </xf>
    <xf numFmtId="0" fontId="17" fillId="11" borderId="189" xfId="0" applyFont="1" applyFill="1" applyBorder="1" applyAlignment="1">
      <alignment vertical="center"/>
    </xf>
    <xf numFmtId="0" fontId="19" fillId="0" borderId="185" xfId="0" applyFont="1" applyFill="1" applyBorder="1" applyAlignment="1">
      <alignment horizontal="left" vertical="center"/>
    </xf>
    <xf numFmtId="191" fontId="19" fillId="0" borderId="156" xfId="0" applyNumberFormat="1" applyFont="1" applyFill="1" applyBorder="1" applyAlignment="1">
      <alignment vertical="center"/>
    </xf>
    <xf numFmtId="191" fontId="19" fillId="0" borderId="190" xfId="0" applyNumberFormat="1" applyFont="1" applyFill="1" applyBorder="1" applyAlignment="1">
      <alignment vertical="center"/>
    </xf>
    <xf numFmtId="191" fontId="19" fillId="0" borderId="191" xfId="0" applyNumberFormat="1" applyFont="1" applyFill="1" applyBorder="1" applyAlignment="1">
      <alignment vertical="center"/>
    </xf>
    <xf numFmtId="0" fontId="56" fillId="11" borderId="0" xfId="0" applyFont="1" applyFill="1" applyBorder="1"/>
    <xf numFmtId="180" fontId="17" fillId="11" borderId="0" xfId="0" applyNumberFormat="1" applyFont="1" applyFill="1" applyBorder="1"/>
    <xf numFmtId="0" fontId="19" fillId="11" borderId="183" xfId="0" applyFont="1" applyFill="1" applyBorder="1" applyAlignment="1">
      <alignment horizontal="center" vertical="center"/>
    </xf>
    <xf numFmtId="191" fontId="19" fillId="11" borderId="171" xfId="0" applyNumberFormat="1" applyFont="1" applyFill="1" applyBorder="1" applyAlignment="1">
      <alignment vertical="center"/>
    </xf>
    <xf numFmtId="191" fontId="19" fillId="11" borderId="49" xfId="0" applyNumberFormat="1" applyFont="1" applyFill="1" applyBorder="1" applyAlignment="1">
      <alignment vertical="center"/>
    </xf>
    <xf numFmtId="0" fontId="57" fillId="11" borderId="0" xfId="0" applyFont="1" applyFill="1" applyBorder="1"/>
    <xf numFmtId="0" fontId="17" fillId="11" borderId="0" xfId="768" applyFont="1" applyFill="1"/>
    <xf numFmtId="0" fontId="17" fillId="11" borderId="10" xfId="768" applyFont="1" applyFill="1" applyBorder="1" applyAlignment="1">
      <alignment horizontal="center" vertical="center"/>
    </xf>
    <xf numFmtId="1" fontId="46" fillId="11" borderId="0" xfId="934" applyNumberFormat="1" applyFont="1" applyFill="1" applyBorder="1"/>
    <xf numFmtId="1" fontId="17" fillId="11" borderId="0" xfId="768" applyNumberFormat="1" applyFont="1" applyFill="1" applyBorder="1"/>
    <xf numFmtId="0" fontId="17" fillId="11" borderId="78" xfId="768" applyFont="1" applyFill="1" applyBorder="1"/>
    <xf numFmtId="0" fontId="17" fillId="11" borderId="80" xfId="768" applyFont="1" applyFill="1" applyBorder="1"/>
    <xf numFmtId="191" fontId="19" fillId="11" borderId="185" xfId="768" applyNumberFormat="1" applyFont="1" applyFill="1" applyBorder="1" applyAlignment="1">
      <alignment horizontal="right" vertical="center" indent="1"/>
    </xf>
    <xf numFmtId="191" fontId="19" fillId="11" borderId="100" xfId="768" applyNumberFormat="1" applyFont="1" applyFill="1" applyBorder="1" applyAlignment="1">
      <alignment horizontal="right" vertical="center" indent="1"/>
    </xf>
    <xf numFmtId="0" fontId="19" fillId="11" borderId="0" xfId="768" applyFont="1" applyFill="1" applyBorder="1" applyAlignment="1">
      <alignment horizontal="center"/>
    </xf>
    <xf numFmtId="172" fontId="19" fillId="11" borderId="0" xfId="768" applyNumberFormat="1" applyFont="1" applyFill="1" applyBorder="1" applyAlignment="1">
      <alignment vertical="center"/>
    </xf>
    <xf numFmtId="191" fontId="19" fillId="11" borderId="0" xfId="768" applyNumberFormat="1" applyFont="1" applyFill="1" applyBorder="1" applyAlignment="1">
      <alignment horizontal="right" vertical="center" indent="1"/>
    </xf>
    <xf numFmtId="0" fontId="17" fillId="0" borderId="0" xfId="768" applyFont="1"/>
    <xf numFmtId="0" fontId="17" fillId="11" borderId="7" xfId="768" applyFont="1" applyFill="1" applyBorder="1" applyAlignment="1">
      <alignment horizontal="center" vertical="center"/>
    </xf>
    <xf numFmtId="0" fontId="17" fillId="11" borderId="77" xfId="768" applyFont="1" applyFill="1" applyBorder="1"/>
    <xf numFmtId="0" fontId="17" fillId="11" borderId="8" xfId="768" applyFont="1" applyFill="1" applyBorder="1" applyAlignment="1">
      <alignment horizontal="center" vertical="center"/>
    </xf>
    <xf numFmtId="0" fontId="17" fillId="11" borderId="193" xfId="768" applyFont="1" applyFill="1" applyBorder="1"/>
    <xf numFmtId="191" fontId="19" fillId="11" borderId="194" xfId="768" applyNumberFormat="1" applyFont="1" applyFill="1" applyBorder="1" applyAlignment="1">
      <alignment vertical="center"/>
    </xf>
    <xf numFmtId="191" fontId="19" fillId="11" borderId="0" xfId="768" applyNumberFormat="1" applyFont="1" applyFill="1" applyBorder="1" applyAlignment="1">
      <alignment vertical="center"/>
    </xf>
    <xf numFmtId="0" fontId="19" fillId="11" borderId="72" xfId="768" applyFont="1" applyFill="1" applyBorder="1" applyAlignment="1">
      <alignment vertical="center"/>
    </xf>
    <xf numFmtId="0" fontId="19" fillId="11" borderId="195" xfId="768" applyFont="1" applyFill="1" applyBorder="1" applyAlignment="1">
      <alignment horizontal="center" vertical="center"/>
    </xf>
    <xf numFmtId="191" fontId="19" fillId="11" borderId="63" xfId="768" applyNumberFormat="1" applyFont="1" applyFill="1" applyBorder="1" applyAlignment="1">
      <alignment horizontal="right" vertical="center" indent="1"/>
    </xf>
    <xf numFmtId="191" fontId="19" fillId="11" borderId="71" xfId="768" applyNumberFormat="1" applyFont="1" applyFill="1" applyBorder="1" applyAlignment="1">
      <alignment horizontal="right" vertical="center" indent="1"/>
    </xf>
    <xf numFmtId="2" fontId="17" fillId="11" borderId="0" xfId="768" applyNumberFormat="1" applyFont="1" applyFill="1"/>
    <xf numFmtId="0" fontId="5" fillId="11" borderId="0" xfId="768" applyFont="1" applyFill="1" applyBorder="1"/>
    <xf numFmtId="0" fontId="19" fillId="11" borderId="0" xfId="0" applyFont="1" applyFill="1" applyAlignment="1">
      <alignment horizontal="left" indent="1"/>
    </xf>
    <xf numFmtId="0" fontId="8" fillId="11" borderId="0" xfId="768" applyFill="1" applyAlignment="1">
      <alignment vertical="center"/>
    </xf>
    <xf numFmtId="0" fontId="19" fillId="11" borderId="0" xfId="768" applyFont="1" applyFill="1" applyAlignment="1">
      <alignment vertical="center"/>
    </xf>
    <xf numFmtId="0" fontId="61" fillId="0" borderId="0" xfId="768" applyFont="1" applyBorder="1" applyAlignment="1">
      <alignment vertical="center"/>
    </xf>
    <xf numFmtId="0" fontId="8" fillId="0" borderId="0" xfId="768" applyAlignment="1">
      <alignment vertical="center"/>
    </xf>
    <xf numFmtId="0" fontId="6" fillId="11" borderId="0" xfId="768" applyFont="1" applyFill="1" applyBorder="1" applyAlignment="1">
      <alignment vertical="center"/>
    </xf>
    <xf numFmtId="172" fontId="23" fillId="11" borderId="0" xfId="1500" applyNumberFormat="1" applyFont="1" applyFill="1" applyBorder="1" applyAlignment="1">
      <alignment horizontal="center" vertical="center"/>
    </xf>
    <xf numFmtId="175" fontId="24" fillId="11" borderId="0" xfId="768" applyNumberFormat="1" applyFont="1" applyFill="1" applyBorder="1" applyAlignment="1">
      <alignment vertical="center"/>
    </xf>
    <xf numFmtId="165" fontId="24" fillId="11" borderId="0" xfId="726" applyFont="1" applyFill="1" applyBorder="1" applyAlignment="1">
      <alignment vertical="center"/>
    </xf>
    <xf numFmtId="165" fontId="24" fillId="11" borderId="0" xfId="726" applyFont="1" applyFill="1" applyBorder="1" applyAlignment="1">
      <alignment horizontal="right" vertical="center"/>
    </xf>
    <xf numFmtId="174" fontId="24" fillId="11" borderId="0" xfId="768" applyNumberFormat="1" applyFont="1" applyFill="1" applyBorder="1" applyAlignment="1">
      <alignment vertical="center"/>
    </xf>
    <xf numFmtId="0" fontId="17" fillId="11" borderId="0" xfId="768" applyFont="1" applyFill="1" applyAlignment="1">
      <alignment vertical="center"/>
    </xf>
    <xf numFmtId="0" fontId="17" fillId="11" borderId="201" xfId="768" applyFont="1" applyFill="1" applyBorder="1" applyAlignment="1">
      <alignment horizontal="center" vertical="center"/>
    </xf>
    <xf numFmtId="0" fontId="17" fillId="11" borderId="202" xfId="768" applyFont="1" applyFill="1" applyBorder="1" applyAlignment="1">
      <alignment horizontal="left" vertical="center"/>
    </xf>
    <xf numFmtId="191" fontId="46" fillId="0" borderId="203" xfId="1462" applyNumberFormat="1" applyFont="1" applyBorder="1" applyAlignment="1">
      <alignment horizontal="right" vertical="center"/>
    </xf>
    <xf numFmtId="172" fontId="17" fillId="11" borderId="169" xfId="1500" applyNumberFormat="1" applyFont="1" applyFill="1" applyBorder="1" applyAlignment="1">
      <alignment horizontal="center" vertical="center"/>
    </xf>
    <xf numFmtId="191" fontId="46" fillId="0" borderId="169" xfId="1462" applyNumberFormat="1" applyFont="1" applyBorder="1" applyAlignment="1">
      <alignment horizontal="right" vertical="center"/>
    </xf>
    <xf numFmtId="191" fontId="46" fillId="11" borderId="204" xfId="726" applyNumberFormat="1" applyFont="1" applyFill="1" applyBorder="1" applyAlignment="1" applyProtection="1">
      <alignment horizontal="right" vertical="center"/>
    </xf>
    <xf numFmtId="191" fontId="46" fillId="11" borderId="205" xfId="726" applyNumberFormat="1" applyFont="1" applyFill="1" applyBorder="1" applyAlignment="1" applyProtection="1">
      <alignment horizontal="right" vertical="center"/>
    </xf>
    <xf numFmtId="4" fontId="17" fillId="11" borderId="169" xfId="1500" applyNumberFormat="1" applyFont="1" applyFill="1" applyBorder="1" applyAlignment="1">
      <alignment horizontal="center" vertical="center"/>
    </xf>
    <xf numFmtId="191" fontId="17" fillId="11" borderId="204" xfId="726" applyNumberFormat="1" applyFont="1" applyFill="1" applyBorder="1" applyAlignment="1">
      <alignment horizontal="right" vertical="center"/>
    </xf>
    <xf numFmtId="191" fontId="17" fillId="11" borderId="206" xfId="726" applyNumberFormat="1" applyFont="1" applyFill="1" applyBorder="1" applyAlignment="1">
      <alignment horizontal="right" vertical="center"/>
    </xf>
    <xf numFmtId="0" fontId="17" fillId="11" borderId="207" xfId="768" applyFont="1" applyFill="1" applyBorder="1" applyAlignment="1">
      <alignment horizontal="center" vertical="center"/>
    </xf>
    <xf numFmtId="0" fontId="17" fillId="11" borderId="208" xfId="768" applyFont="1" applyFill="1" applyBorder="1" applyAlignment="1">
      <alignment horizontal="left" vertical="center"/>
    </xf>
    <xf numFmtId="191" fontId="46" fillId="0" borderId="209" xfId="1462" applyNumberFormat="1" applyFont="1" applyBorder="1" applyAlignment="1">
      <alignment horizontal="right" vertical="center"/>
    </xf>
    <xf numFmtId="172" fontId="17" fillId="11" borderId="111" xfId="1500" applyNumberFormat="1" applyFont="1" applyFill="1" applyBorder="1" applyAlignment="1">
      <alignment horizontal="center" vertical="center"/>
    </xf>
    <xf numFmtId="191" fontId="46" fillId="0" borderId="111" xfId="1462" applyNumberFormat="1" applyFont="1" applyBorder="1" applyAlignment="1">
      <alignment horizontal="right" vertical="center"/>
    </xf>
    <xf numFmtId="191" fontId="46" fillId="11" borderId="181" xfId="726" applyNumberFormat="1" applyFont="1" applyFill="1" applyBorder="1" applyAlignment="1" applyProtection="1">
      <alignment horizontal="right" vertical="center"/>
    </xf>
    <xf numFmtId="191" fontId="46" fillId="11" borderId="210" xfId="726" applyNumberFormat="1" applyFont="1" applyFill="1" applyBorder="1" applyAlignment="1" applyProtection="1">
      <alignment horizontal="right" vertical="center"/>
    </xf>
    <xf numFmtId="4" fontId="17" fillId="11" borderId="111" xfId="1500" applyNumberFormat="1" applyFont="1" applyFill="1" applyBorder="1" applyAlignment="1">
      <alignment horizontal="center" vertical="center"/>
    </xf>
    <xf numFmtId="191" fontId="17" fillId="11" borderId="181" xfId="726" applyNumberFormat="1" applyFont="1" applyFill="1" applyBorder="1" applyAlignment="1">
      <alignment horizontal="right" vertical="center"/>
    </xf>
    <xf numFmtId="191" fontId="17" fillId="11" borderId="211" xfId="726" applyNumberFormat="1" applyFont="1" applyFill="1" applyBorder="1" applyAlignment="1">
      <alignment horizontal="right" vertical="center"/>
    </xf>
    <xf numFmtId="0" fontId="17" fillId="11" borderId="212" xfId="768" applyFont="1" applyFill="1" applyBorder="1" applyAlignment="1">
      <alignment horizontal="center" vertical="center"/>
    </xf>
    <xf numFmtId="0" fontId="17" fillId="11" borderId="213" xfId="768" applyFont="1" applyFill="1" applyBorder="1" applyAlignment="1">
      <alignment horizontal="left" vertical="center"/>
    </xf>
    <xf numFmtId="172" fontId="17" fillId="11" borderId="176" xfId="1500" applyNumberFormat="1" applyFont="1" applyFill="1" applyBorder="1" applyAlignment="1">
      <alignment horizontal="center" vertical="center"/>
    </xf>
    <xf numFmtId="191" fontId="46" fillId="11" borderId="177" xfId="726" applyNumberFormat="1" applyFont="1" applyFill="1" applyBorder="1" applyAlignment="1" applyProtection="1">
      <alignment horizontal="right" vertical="center"/>
    </xf>
    <xf numFmtId="4" fontId="17" fillId="11" borderId="176" xfId="1500" applyNumberFormat="1" applyFont="1" applyFill="1" applyBorder="1" applyAlignment="1">
      <alignment horizontal="center" vertical="center"/>
    </xf>
    <xf numFmtId="191" fontId="17" fillId="11" borderId="177" xfId="726" applyNumberFormat="1" applyFont="1" applyFill="1" applyBorder="1" applyAlignment="1">
      <alignment horizontal="right" vertical="center"/>
    </xf>
    <xf numFmtId="191" fontId="17" fillId="11" borderId="214" xfId="726" applyNumberFormat="1" applyFont="1" applyFill="1" applyBorder="1" applyAlignment="1">
      <alignment horizontal="right" vertical="center"/>
    </xf>
    <xf numFmtId="0" fontId="17" fillId="11" borderId="151" xfId="768" applyFont="1" applyFill="1" applyBorder="1" applyAlignment="1">
      <alignment horizontal="center" vertical="center"/>
    </xf>
    <xf numFmtId="0" fontId="19" fillId="11" borderId="137" xfId="768" applyFont="1" applyFill="1" applyBorder="1" applyAlignment="1">
      <alignment horizontal="center" vertical="center"/>
    </xf>
    <xf numFmtId="191" fontId="55" fillId="11" borderId="215" xfId="726" applyNumberFormat="1" applyFont="1" applyFill="1" applyBorder="1" applyAlignment="1" applyProtection="1">
      <alignment horizontal="right" vertical="center"/>
    </xf>
    <xf numFmtId="172" fontId="19" fillId="11" borderId="216" xfId="1500" applyNumberFormat="1" applyFont="1" applyFill="1" applyBorder="1" applyAlignment="1">
      <alignment horizontal="center" vertical="center"/>
    </xf>
    <xf numFmtId="191" fontId="55" fillId="11" borderId="216" xfId="726" applyNumberFormat="1" applyFont="1" applyFill="1" applyBorder="1" applyAlignment="1" applyProtection="1">
      <alignment horizontal="right" vertical="center"/>
    </xf>
    <xf numFmtId="4" fontId="55" fillId="11" borderId="216" xfId="726" applyNumberFormat="1" applyFont="1" applyFill="1" applyBorder="1" applyAlignment="1" applyProtection="1">
      <alignment horizontal="right" vertical="center"/>
    </xf>
    <xf numFmtId="191" fontId="55" fillId="11" borderId="217" xfId="726" applyNumberFormat="1" applyFont="1" applyFill="1" applyBorder="1" applyAlignment="1" applyProtection="1">
      <alignment horizontal="right" vertical="center"/>
    </xf>
    <xf numFmtId="191" fontId="55" fillId="11" borderId="218" xfId="726" applyNumberFormat="1" applyFont="1" applyFill="1" applyBorder="1" applyAlignment="1" applyProtection="1">
      <alignment horizontal="right" vertical="center"/>
    </xf>
    <xf numFmtId="4" fontId="19" fillId="11" borderId="216" xfId="1500" applyNumberFormat="1" applyFont="1" applyFill="1" applyBorder="1" applyAlignment="1">
      <alignment horizontal="center" vertical="center"/>
    </xf>
    <xf numFmtId="191" fontId="19" fillId="11" borderId="216" xfId="768" applyNumberFormat="1" applyFont="1" applyFill="1" applyBorder="1" applyAlignment="1">
      <alignment horizontal="right" vertical="center"/>
    </xf>
    <xf numFmtId="191" fontId="19" fillId="11" borderId="217" xfId="768" applyNumberFormat="1" applyFont="1" applyFill="1" applyBorder="1" applyAlignment="1">
      <alignment horizontal="right" vertical="center"/>
    </xf>
    <xf numFmtId="191" fontId="19" fillId="11" borderId="97" xfId="726" applyNumberFormat="1" applyFont="1" applyFill="1" applyBorder="1" applyAlignment="1">
      <alignment horizontal="right" vertical="center"/>
    </xf>
    <xf numFmtId="0" fontId="17" fillId="11" borderId="0" xfId="768" applyFont="1" applyFill="1" applyBorder="1" applyAlignment="1">
      <alignment horizontal="left" vertical="center"/>
    </xf>
    <xf numFmtId="169" fontId="46" fillId="11" borderId="219" xfId="726" applyNumberFormat="1" applyFont="1" applyFill="1" applyBorder="1" applyAlignment="1" applyProtection="1">
      <alignment horizontal="right" vertical="center"/>
    </xf>
    <xf numFmtId="169" fontId="17" fillId="11" borderId="59" xfId="768" applyNumberFormat="1" applyFont="1" applyFill="1" applyBorder="1" applyAlignment="1">
      <alignment horizontal="center" vertical="center"/>
    </xf>
    <xf numFmtId="169" fontId="46" fillId="11" borderId="59" xfId="726" applyNumberFormat="1" applyFont="1" applyFill="1" applyBorder="1" applyAlignment="1" applyProtection="1">
      <alignment horizontal="right" vertical="center"/>
    </xf>
    <xf numFmtId="169" fontId="46" fillId="11" borderId="59" xfId="768" applyNumberFormat="1" applyFont="1" applyFill="1" applyBorder="1" applyAlignment="1" applyProtection="1">
      <alignment horizontal="right" vertical="center"/>
    </xf>
    <xf numFmtId="169" fontId="46" fillId="11" borderId="220" xfId="726" applyNumberFormat="1" applyFont="1" applyFill="1" applyBorder="1" applyAlignment="1" applyProtection="1">
      <alignment horizontal="right" vertical="center"/>
    </xf>
    <xf numFmtId="169" fontId="17" fillId="11" borderId="59" xfId="768" applyNumberFormat="1" applyFont="1" applyFill="1" applyBorder="1" applyAlignment="1">
      <alignment horizontal="right" vertical="center"/>
    </xf>
    <xf numFmtId="169" fontId="17" fillId="11" borderId="59" xfId="726" applyNumberFormat="1" applyFont="1" applyFill="1" applyBorder="1" applyAlignment="1">
      <alignment horizontal="right" vertical="center"/>
    </xf>
    <xf numFmtId="169" fontId="17" fillId="11" borderId="220" xfId="726" applyNumberFormat="1" applyFont="1" applyFill="1" applyBorder="1" applyAlignment="1">
      <alignment horizontal="right" vertical="center"/>
    </xf>
    <xf numFmtId="165" fontId="17" fillId="11" borderId="68" xfId="726" applyFont="1" applyFill="1" applyBorder="1" applyAlignment="1">
      <alignment horizontal="right" vertical="center"/>
    </xf>
    <xf numFmtId="0" fontId="17" fillId="11" borderId="221" xfId="768" applyFont="1" applyFill="1" applyBorder="1" applyAlignment="1">
      <alignment horizontal="center" vertical="center"/>
    </xf>
    <xf numFmtId="0" fontId="17" fillId="11" borderId="222" xfId="768" applyFont="1" applyFill="1" applyBorder="1" applyAlignment="1">
      <alignment horizontal="left" vertical="center"/>
    </xf>
    <xf numFmtId="191" fontId="46" fillId="0" borderId="223" xfId="1462" applyNumberFormat="1" applyFont="1" applyBorder="1" applyAlignment="1">
      <alignment horizontal="right" vertical="center"/>
    </xf>
    <xf numFmtId="172" fontId="17" fillId="11" borderId="224" xfId="1500" applyNumberFormat="1" applyFont="1" applyFill="1" applyBorder="1" applyAlignment="1">
      <alignment horizontal="center" vertical="center"/>
    </xf>
    <xf numFmtId="191" fontId="46" fillId="0" borderId="224" xfId="1462" applyNumberFormat="1" applyFont="1" applyBorder="1" applyAlignment="1">
      <alignment horizontal="right" vertical="center"/>
    </xf>
    <xf numFmtId="4" fontId="17" fillId="11" borderId="224" xfId="1500" applyNumberFormat="1" applyFont="1" applyFill="1" applyBorder="1" applyAlignment="1">
      <alignment horizontal="center" vertical="center"/>
    </xf>
    <xf numFmtId="191" fontId="17" fillId="11" borderId="225" xfId="726" applyNumberFormat="1" applyFont="1" applyFill="1" applyBorder="1" applyAlignment="1">
      <alignment horizontal="right" vertical="center"/>
    </xf>
    <xf numFmtId="191" fontId="17" fillId="11" borderId="226" xfId="726" applyNumberFormat="1" applyFont="1" applyFill="1" applyBorder="1" applyAlignment="1">
      <alignment horizontal="right" vertical="center"/>
    </xf>
    <xf numFmtId="191" fontId="46" fillId="0" borderId="227" xfId="1462" applyNumberFormat="1" applyFont="1" applyBorder="1" applyAlignment="1">
      <alignment horizontal="right" vertical="center"/>
    </xf>
    <xf numFmtId="172" fontId="17" fillId="11" borderId="228" xfId="1500" applyNumberFormat="1" applyFont="1" applyFill="1" applyBorder="1" applyAlignment="1">
      <alignment horizontal="center" vertical="center"/>
    </xf>
    <xf numFmtId="191" fontId="46" fillId="0" borderId="228" xfId="1462" applyNumberFormat="1" applyFont="1" applyBorder="1" applyAlignment="1">
      <alignment horizontal="right" vertical="center"/>
    </xf>
    <xf numFmtId="4" fontId="17" fillId="11" borderId="228" xfId="1500" applyNumberFormat="1" applyFont="1" applyFill="1" applyBorder="1" applyAlignment="1">
      <alignment horizontal="center" vertical="center"/>
    </xf>
    <xf numFmtId="191" fontId="17" fillId="11" borderId="229" xfId="726" applyNumberFormat="1" applyFont="1" applyFill="1" applyBorder="1" applyAlignment="1">
      <alignment horizontal="right" vertical="center"/>
    </xf>
    <xf numFmtId="0" fontId="17" fillId="11" borderId="152" xfId="768" applyFont="1" applyFill="1" applyBorder="1" applyAlignment="1">
      <alignment vertical="center"/>
    </xf>
    <xf numFmtId="0" fontId="19" fillId="11" borderId="139" xfId="768" applyFont="1" applyFill="1" applyBorder="1" applyAlignment="1">
      <alignment vertical="center"/>
    </xf>
    <xf numFmtId="191" fontId="55" fillId="11" borderId="230" xfId="726" applyNumberFormat="1" applyFont="1" applyFill="1" applyBorder="1" applyAlignment="1" applyProtection="1">
      <alignment horizontal="right" vertical="center"/>
    </xf>
    <xf numFmtId="172" fontId="19" fillId="11" borderId="12" xfId="1500" applyNumberFormat="1" applyFont="1" applyFill="1" applyBorder="1" applyAlignment="1">
      <alignment horizontal="center" vertical="center"/>
    </xf>
    <xf numFmtId="191" fontId="55" fillId="11" borderId="12" xfId="726" applyNumberFormat="1" applyFont="1" applyFill="1" applyBorder="1" applyAlignment="1" applyProtection="1">
      <alignment horizontal="right" vertical="center"/>
    </xf>
    <xf numFmtId="191" fontId="55" fillId="11" borderId="193" xfId="726" applyNumberFormat="1" applyFont="1" applyFill="1" applyBorder="1" applyAlignment="1" applyProtection="1">
      <alignment horizontal="right" vertical="center"/>
    </xf>
    <xf numFmtId="4" fontId="19" fillId="11" borderId="12" xfId="1500" applyNumberFormat="1" applyFont="1" applyFill="1" applyBorder="1" applyAlignment="1">
      <alignment horizontal="center" vertical="center"/>
    </xf>
    <xf numFmtId="191" fontId="19" fillId="11" borderId="12" xfId="768" applyNumberFormat="1" applyFont="1" applyFill="1" applyBorder="1" applyAlignment="1">
      <alignment vertical="center"/>
    </xf>
    <xf numFmtId="191" fontId="19" fillId="11" borderId="13" xfId="768" applyNumberFormat="1" applyFont="1" applyFill="1" applyBorder="1" applyAlignment="1">
      <alignment vertical="center"/>
    </xf>
    <xf numFmtId="191" fontId="19" fillId="11" borderId="140" xfId="726" applyNumberFormat="1" applyFont="1" applyFill="1" applyBorder="1" applyAlignment="1">
      <alignment horizontal="right" vertical="center"/>
    </xf>
    <xf numFmtId="0" fontId="17" fillId="11" borderId="0" xfId="768" applyFont="1" applyFill="1" applyBorder="1" applyAlignment="1">
      <alignment vertical="center"/>
    </xf>
    <xf numFmtId="0" fontId="19" fillId="11" borderId="0" xfId="768" applyFont="1" applyFill="1" applyBorder="1" applyAlignment="1">
      <alignment vertical="center"/>
    </xf>
    <xf numFmtId="165" fontId="55" fillId="11" borderId="0" xfId="726" applyFont="1" applyFill="1" applyBorder="1" applyAlignment="1" applyProtection="1">
      <alignment horizontal="right" vertical="center"/>
    </xf>
    <xf numFmtId="172" fontId="19" fillId="11" borderId="0" xfId="1500" applyNumberFormat="1" applyFont="1" applyFill="1" applyBorder="1" applyAlignment="1">
      <alignment horizontal="center" vertical="center"/>
    </xf>
    <xf numFmtId="174" fontId="55" fillId="11" borderId="0" xfId="768" applyNumberFormat="1" applyFont="1" applyFill="1" applyBorder="1" applyAlignment="1" applyProtection="1">
      <alignment horizontal="right" vertical="center"/>
    </xf>
    <xf numFmtId="175" fontId="19" fillId="11" borderId="0" xfId="768" applyNumberFormat="1" applyFont="1" applyFill="1" applyBorder="1" applyAlignment="1">
      <alignment vertical="center"/>
    </xf>
    <xf numFmtId="165" fontId="19" fillId="11" borderId="0" xfId="726" applyFont="1" applyFill="1" applyBorder="1" applyAlignment="1">
      <alignment vertical="center"/>
    </xf>
    <xf numFmtId="165" fontId="19" fillId="11" borderId="0" xfId="726" applyFont="1" applyFill="1" applyBorder="1" applyAlignment="1">
      <alignment horizontal="right" vertical="center"/>
    </xf>
    <xf numFmtId="165" fontId="19" fillId="11" borderId="23" xfId="726" applyFont="1" applyFill="1" applyBorder="1" applyAlignment="1">
      <alignment horizontal="right" vertical="center"/>
    </xf>
    <xf numFmtId="191" fontId="19" fillId="11" borderId="194" xfId="726" applyNumberFormat="1" applyFont="1" applyFill="1" applyBorder="1" applyAlignment="1">
      <alignment vertical="center"/>
    </xf>
    <xf numFmtId="172" fontId="19" fillId="11" borderId="71" xfId="1500" applyNumberFormat="1" applyFont="1" applyFill="1" applyBorder="1" applyAlignment="1">
      <alignment horizontal="center" vertical="center"/>
    </xf>
    <xf numFmtId="191" fontId="19" fillId="11" borderId="71" xfId="726" applyNumberFormat="1" applyFont="1" applyFill="1" applyBorder="1" applyAlignment="1">
      <alignment vertical="center"/>
    </xf>
    <xf numFmtId="4" fontId="19" fillId="11" borderId="93" xfId="1500" applyNumberFormat="1" applyFont="1" applyFill="1" applyBorder="1" applyAlignment="1">
      <alignment horizontal="center" vertical="center"/>
    </xf>
    <xf numFmtId="191" fontId="19" fillId="11" borderId="63" xfId="768" applyNumberFormat="1" applyFont="1" applyFill="1" applyBorder="1" applyAlignment="1">
      <alignment vertical="center"/>
    </xf>
    <xf numFmtId="172" fontId="19" fillId="11" borderId="93" xfId="1500" applyNumberFormat="1" applyFont="1" applyFill="1" applyBorder="1" applyAlignment="1">
      <alignment horizontal="center" vertical="center"/>
    </xf>
    <xf numFmtId="191" fontId="19" fillId="11" borderId="149" xfId="768" applyNumberFormat="1" applyFont="1" applyFill="1" applyBorder="1" applyAlignment="1">
      <alignment vertical="center"/>
    </xf>
    <xf numFmtId="191" fontId="19" fillId="11" borderId="30" xfId="768" applyNumberFormat="1" applyFont="1" applyFill="1" applyBorder="1" applyAlignment="1">
      <alignment vertical="center"/>
    </xf>
    <xf numFmtId="0" fontId="8" fillId="11" borderId="0" xfId="768" applyFill="1" applyAlignment="1">
      <alignment horizontal="centerContinuous"/>
    </xf>
    <xf numFmtId="0" fontId="5" fillId="11" borderId="0" xfId="768" applyFont="1" applyFill="1" applyAlignment="1">
      <alignment vertical="center"/>
    </xf>
    <xf numFmtId="0" fontId="14" fillId="11" borderId="0" xfId="768" applyFont="1" applyFill="1" applyAlignment="1">
      <alignment vertical="center"/>
    </xf>
    <xf numFmtId="0" fontId="5" fillId="11" borderId="0" xfId="768" applyFont="1" applyFill="1"/>
    <xf numFmtId="0" fontId="14" fillId="11" borderId="0" xfId="768" applyFont="1" applyFill="1"/>
    <xf numFmtId="0" fontId="17" fillId="11" borderId="144" xfId="768" applyFont="1" applyFill="1" applyBorder="1" applyAlignment="1">
      <alignment horizontal="center"/>
    </xf>
    <xf numFmtId="0" fontId="17" fillId="11" borderId="231" xfId="768" applyFont="1" applyFill="1" applyBorder="1" applyAlignment="1">
      <alignment horizontal="left"/>
    </xf>
    <xf numFmtId="172" fontId="17" fillId="11" borderId="169" xfId="1500" applyNumberFormat="1" applyFont="1" applyFill="1" applyBorder="1" applyAlignment="1">
      <alignment horizontal="center"/>
    </xf>
    <xf numFmtId="174" fontId="46" fillId="11" borderId="169" xfId="768" applyNumberFormat="1" applyFont="1" applyFill="1" applyBorder="1" applyAlignment="1" applyProtection="1">
      <alignment horizontal="right"/>
    </xf>
    <xf numFmtId="172" fontId="17" fillId="11" borderId="166" xfId="1500" applyNumberFormat="1" applyFont="1" applyFill="1" applyBorder="1" applyAlignment="1">
      <alignment horizontal="center"/>
    </xf>
    <xf numFmtId="191" fontId="46" fillId="11" borderId="232" xfId="726" applyNumberFormat="1" applyFont="1" applyFill="1" applyBorder="1" applyAlignment="1" applyProtection="1">
      <alignment horizontal="right"/>
    </xf>
    <xf numFmtId="0" fontId="17" fillId="11" borderId="207" xfId="768" applyFont="1" applyFill="1" applyBorder="1" applyAlignment="1">
      <alignment horizontal="center"/>
    </xf>
    <xf numFmtId="0" fontId="17" fillId="11" borderId="233" xfId="768" applyFont="1" applyFill="1" applyBorder="1" applyAlignment="1">
      <alignment horizontal="left"/>
    </xf>
    <xf numFmtId="172" fontId="17" fillId="11" borderId="111" xfId="1500" applyNumberFormat="1" applyFont="1" applyFill="1" applyBorder="1" applyAlignment="1">
      <alignment horizontal="center"/>
    </xf>
    <xf numFmtId="174" fontId="46" fillId="11" borderId="111" xfId="768" applyNumberFormat="1" applyFont="1" applyFill="1" applyBorder="1" applyAlignment="1" applyProtection="1">
      <alignment horizontal="right"/>
    </xf>
    <xf numFmtId="172" fontId="17" fillId="11" borderId="234" xfId="1500" applyNumberFormat="1" applyFont="1" applyFill="1" applyBorder="1" applyAlignment="1">
      <alignment horizontal="center"/>
    </xf>
    <xf numFmtId="191" fontId="46" fillId="11" borderId="235" xfId="726" applyNumberFormat="1" applyFont="1" applyFill="1" applyBorder="1" applyAlignment="1" applyProtection="1">
      <alignment horizontal="right"/>
    </xf>
    <xf numFmtId="0" fontId="17" fillId="11" borderId="7" xfId="768" applyFont="1" applyFill="1" applyBorder="1" applyAlignment="1">
      <alignment horizontal="center"/>
    </xf>
    <xf numFmtId="0" fontId="17" fillId="11" borderId="236" xfId="768" applyFont="1" applyFill="1" applyBorder="1" applyAlignment="1">
      <alignment horizontal="left"/>
    </xf>
    <xf numFmtId="172" fontId="17" fillId="11" borderId="228" xfId="1500" applyNumberFormat="1" applyFont="1" applyFill="1" applyBorder="1" applyAlignment="1">
      <alignment horizontal="center"/>
    </xf>
    <xf numFmtId="174" fontId="46" fillId="11" borderId="228" xfId="768" applyNumberFormat="1" applyFont="1" applyFill="1" applyBorder="1" applyAlignment="1" applyProtection="1">
      <alignment horizontal="right"/>
    </xf>
    <xf numFmtId="172" fontId="17" fillId="11" borderId="237" xfId="1500" applyNumberFormat="1" applyFont="1" applyFill="1" applyBorder="1" applyAlignment="1">
      <alignment horizontal="center"/>
    </xf>
    <xf numFmtId="191" fontId="46" fillId="11" borderId="238" xfId="726" applyNumberFormat="1" applyFont="1" applyFill="1" applyBorder="1" applyAlignment="1" applyProtection="1">
      <alignment horizontal="right"/>
    </xf>
    <xf numFmtId="0" fontId="17" fillId="11" borderId="151" xfId="768" applyFont="1" applyFill="1" applyBorder="1" applyAlignment="1">
      <alignment horizontal="center"/>
    </xf>
    <xf numFmtId="0" fontId="19" fillId="11" borderId="137" xfId="768" applyFont="1" applyFill="1" applyBorder="1" applyAlignment="1">
      <alignment horizontal="center"/>
    </xf>
    <xf numFmtId="191" fontId="55" fillId="11" borderId="188" xfId="726" applyNumberFormat="1" applyFont="1" applyFill="1" applyBorder="1" applyAlignment="1" applyProtection="1">
      <alignment horizontal="right"/>
    </xf>
    <xf numFmtId="172" fontId="19" fillId="11" borderId="6" xfId="1500" applyNumberFormat="1" applyFont="1" applyFill="1" applyBorder="1" applyAlignment="1">
      <alignment horizontal="center"/>
    </xf>
    <xf numFmtId="191" fontId="55" fillId="11" borderId="6" xfId="726" applyNumberFormat="1" applyFont="1" applyFill="1" applyBorder="1" applyAlignment="1" applyProtection="1">
      <alignment horizontal="right"/>
    </xf>
    <xf numFmtId="174" fontId="55" fillId="11" borderId="6" xfId="768" applyNumberFormat="1" applyFont="1" applyFill="1" applyBorder="1" applyAlignment="1" applyProtection="1">
      <alignment horizontal="right"/>
    </xf>
    <xf numFmtId="172" fontId="19" fillId="11" borderId="15" xfId="1500" applyNumberFormat="1" applyFont="1" applyFill="1" applyBorder="1" applyAlignment="1">
      <alignment horizontal="center"/>
    </xf>
    <xf numFmtId="191" fontId="55" fillId="11" borderId="90" xfId="726" applyNumberFormat="1" applyFont="1" applyFill="1" applyBorder="1" applyAlignment="1" applyProtection="1">
      <alignment horizontal="right"/>
    </xf>
    <xf numFmtId="0" fontId="17" fillId="11" borderId="59" xfId="768" applyFont="1" applyFill="1" applyBorder="1" applyAlignment="1">
      <alignment horizontal="left"/>
    </xf>
    <xf numFmtId="4" fontId="46" fillId="11" borderId="239" xfId="726" applyNumberFormat="1" applyFont="1" applyFill="1" applyBorder="1" applyAlignment="1" applyProtection="1">
      <alignment horizontal="right"/>
    </xf>
    <xf numFmtId="172" fontId="17" fillId="11" borderId="41" xfId="768" applyNumberFormat="1" applyFont="1" applyFill="1" applyBorder="1" applyAlignment="1">
      <alignment horizontal="center"/>
    </xf>
    <xf numFmtId="4" fontId="46" fillId="11" borderId="41" xfId="726" applyNumberFormat="1" applyFont="1" applyFill="1" applyBorder="1" applyAlignment="1" applyProtection="1">
      <alignment horizontal="right"/>
    </xf>
    <xf numFmtId="174" fontId="46" fillId="11" borderId="41" xfId="768" applyNumberFormat="1" applyFont="1" applyFill="1" applyBorder="1" applyAlignment="1" applyProtection="1">
      <alignment horizontal="right"/>
    </xf>
    <xf numFmtId="177" fontId="17" fillId="11" borderId="64" xfId="768" applyNumberFormat="1" applyFont="1" applyFill="1" applyBorder="1" applyAlignment="1">
      <alignment horizontal="center"/>
    </xf>
    <xf numFmtId="165" fontId="46" fillId="11" borderId="68" xfId="726" applyFont="1" applyFill="1" applyBorder="1" applyAlignment="1" applyProtection="1">
      <alignment horizontal="right"/>
    </xf>
    <xf numFmtId="0" fontId="17" fillId="11" borderId="69" xfId="768" applyFont="1" applyFill="1" applyBorder="1" applyAlignment="1">
      <alignment horizontal="center"/>
    </xf>
    <xf numFmtId="0" fontId="17" fillId="11" borderId="14" xfId="768" applyFont="1" applyFill="1" applyBorder="1" applyAlignment="1">
      <alignment horizontal="left"/>
    </xf>
    <xf numFmtId="172" fontId="17" fillId="11" borderId="240" xfId="1500" applyNumberFormat="1" applyFont="1" applyFill="1" applyBorder="1" applyAlignment="1">
      <alignment horizontal="center"/>
    </xf>
    <xf numFmtId="172" fontId="17" fillId="11" borderId="224" xfId="1500" applyNumberFormat="1" applyFont="1" applyFill="1" applyBorder="1" applyAlignment="1">
      <alignment horizontal="center"/>
    </xf>
    <xf numFmtId="174" fontId="46" fillId="11" borderId="224" xfId="768" applyNumberFormat="1" applyFont="1" applyFill="1" applyBorder="1" applyAlignment="1" applyProtection="1">
      <alignment horizontal="right"/>
    </xf>
    <xf numFmtId="172" fontId="17" fillId="11" borderId="225" xfId="1500" applyNumberFormat="1" applyFont="1" applyFill="1" applyBorder="1" applyAlignment="1">
      <alignment horizontal="center"/>
    </xf>
    <xf numFmtId="191" fontId="46" fillId="11" borderId="241" xfId="726" applyNumberFormat="1" applyFont="1" applyFill="1" applyBorder="1" applyAlignment="1" applyProtection="1">
      <alignment horizontal="right"/>
    </xf>
    <xf numFmtId="0" fontId="17" fillId="11" borderId="208" xfId="768" applyFont="1" applyFill="1" applyBorder="1" applyAlignment="1">
      <alignment horizontal="left"/>
    </xf>
    <xf numFmtId="172" fontId="17" fillId="11" borderId="181" xfId="1500" applyNumberFormat="1" applyFont="1" applyFill="1" applyBorder="1" applyAlignment="1">
      <alignment horizontal="center"/>
    </xf>
    <xf numFmtId="191" fontId="46" fillId="11" borderId="242" xfId="726" applyNumberFormat="1" applyFont="1" applyFill="1" applyBorder="1" applyAlignment="1" applyProtection="1">
      <alignment horizontal="right"/>
    </xf>
    <xf numFmtId="0" fontId="17" fillId="11" borderId="170" xfId="768" applyFont="1" applyFill="1" applyBorder="1" applyAlignment="1">
      <alignment horizontal="center"/>
    </xf>
    <xf numFmtId="0" fontId="17" fillId="11" borderId="19" xfId="768" applyFont="1" applyFill="1" applyBorder="1" applyAlignment="1">
      <alignment horizontal="left"/>
    </xf>
    <xf numFmtId="172" fontId="17" fillId="11" borderId="229" xfId="1500" applyNumberFormat="1" applyFont="1" applyFill="1" applyBorder="1" applyAlignment="1">
      <alignment horizontal="center"/>
    </xf>
    <xf numFmtId="191" fontId="46" fillId="11" borderId="243" xfId="726" applyNumberFormat="1" applyFont="1" applyFill="1" applyBorder="1" applyAlignment="1" applyProtection="1">
      <alignment horizontal="right"/>
    </xf>
    <xf numFmtId="0" fontId="17" fillId="11" borderId="152" xfId="768" applyFont="1" applyFill="1" applyBorder="1"/>
    <xf numFmtId="0" fontId="19" fillId="11" borderId="139" xfId="768" applyFont="1" applyFill="1" applyBorder="1"/>
    <xf numFmtId="191" fontId="55" fillId="11" borderId="230" xfId="726" applyNumberFormat="1" applyFont="1" applyFill="1" applyBorder="1" applyAlignment="1" applyProtection="1">
      <alignment horizontal="right"/>
    </xf>
    <xf numFmtId="172" fontId="19" fillId="11" borderId="12" xfId="1500" applyNumberFormat="1" applyFont="1" applyFill="1" applyBorder="1" applyAlignment="1">
      <alignment horizontal="center"/>
    </xf>
    <xf numFmtId="191" fontId="55" fillId="11" borderId="12" xfId="726" applyNumberFormat="1" applyFont="1" applyFill="1" applyBorder="1" applyAlignment="1" applyProtection="1">
      <alignment horizontal="right"/>
    </xf>
    <xf numFmtId="174" fontId="55" fillId="11" borderId="12" xfId="768" applyNumberFormat="1" applyFont="1" applyFill="1" applyBorder="1" applyAlignment="1" applyProtection="1">
      <alignment horizontal="right"/>
    </xf>
    <xf numFmtId="172" fontId="19" fillId="11" borderId="193" xfId="1500" applyNumberFormat="1" applyFont="1" applyFill="1" applyBorder="1" applyAlignment="1">
      <alignment horizontal="center"/>
    </xf>
    <xf numFmtId="191" fontId="55" fillId="11" borderId="28" xfId="726" applyNumberFormat="1" applyFont="1" applyFill="1" applyBorder="1" applyAlignment="1" applyProtection="1">
      <alignment horizontal="right"/>
    </xf>
    <xf numFmtId="0" fontId="19" fillId="11" borderId="72" xfId="768" applyFont="1" applyFill="1" applyBorder="1"/>
    <xf numFmtId="191" fontId="19" fillId="11" borderId="194" xfId="726" applyNumberFormat="1" applyFont="1" applyFill="1" applyBorder="1"/>
    <xf numFmtId="172" fontId="19" fillId="11" borderId="71" xfId="1500" applyNumberFormat="1" applyFont="1" applyFill="1" applyBorder="1" applyAlignment="1">
      <alignment horizontal="center"/>
    </xf>
    <xf numFmtId="191" fontId="19" fillId="11" borderId="71" xfId="726" applyNumberFormat="1" applyFont="1" applyFill="1" applyBorder="1"/>
    <xf numFmtId="174" fontId="19" fillId="11" borderId="71" xfId="768" applyNumberFormat="1" applyFont="1" applyFill="1" applyBorder="1"/>
    <xf numFmtId="0" fontId="62" fillId="0" borderId="0" xfId="768" applyFont="1" applyBorder="1"/>
    <xf numFmtId="0" fontId="62" fillId="0" borderId="0" xfId="768" applyFont="1" applyBorder="1" applyAlignment="1">
      <alignment vertical="center"/>
    </xf>
    <xf numFmtId="0" fontId="17" fillId="0" borderId="0" xfId="768" applyFont="1" applyAlignment="1">
      <alignment vertical="center"/>
    </xf>
    <xf numFmtId="0" fontId="17" fillId="11" borderId="15" xfId="768" applyFont="1" applyFill="1" applyBorder="1" applyAlignment="1">
      <alignment horizontal="left" vertical="center"/>
    </xf>
    <xf numFmtId="195" fontId="46" fillId="11" borderId="244" xfId="726" applyNumberFormat="1" applyFont="1" applyFill="1" applyBorder="1" applyAlignment="1" applyProtection="1">
      <alignment horizontal="right" vertical="center"/>
    </xf>
    <xf numFmtId="172" fontId="17" fillId="11" borderId="15" xfId="1500" applyNumberFormat="1" applyFont="1" applyFill="1" applyBorder="1" applyAlignment="1">
      <alignment horizontal="center" vertical="center"/>
    </xf>
    <xf numFmtId="195" fontId="46" fillId="11" borderId="15" xfId="726" applyNumberFormat="1" applyFont="1" applyFill="1" applyBorder="1" applyAlignment="1" applyProtection="1">
      <alignment horizontal="right" vertical="center"/>
    </xf>
    <xf numFmtId="174" fontId="46" fillId="11" borderId="15" xfId="768" applyNumberFormat="1" applyFont="1" applyFill="1" applyBorder="1" applyAlignment="1" applyProtection="1">
      <alignment horizontal="right" vertical="center"/>
    </xf>
    <xf numFmtId="195" fontId="46" fillId="11" borderId="182" xfId="726" applyNumberFormat="1" applyFont="1" applyFill="1" applyBorder="1" applyAlignment="1" applyProtection="1">
      <alignment horizontal="right" vertical="center"/>
    </xf>
    <xf numFmtId="195" fontId="46" fillId="11" borderId="245" xfId="726" applyNumberFormat="1" applyFont="1" applyFill="1" applyBorder="1" applyAlignment="1" applyProtection="1">
      <alignment horizontal="right" vertical="center"/>
    </xf>
    <xf numFmtId="4" fontId="17" fillId="11" borderId="246" xfId="1500" applyNumberFormat="1" applyFont="1" applyFill="1" applyBorder="1" applyAlignment="1">
      <alignment horizontal="center" vertical="center"/>
    </xf>
    <xf numFmtId="195" fontId="17" fillId="11" borderId="0" xfId="726" applyNumberFormat="1" applyFont="1" applyFill="1" applyBorder="1" applyAlignment="1">
      <alignment horizontal="right" vertical="center"/>
    </xf>
    <xf numFmtId="195" fontId="17" fillId="11" borderId="15" xfId="726" applyNumberFormat="1" applyFont="1" applyFill="1" applyBorder="1" applyAlignment="1">
      <alignment horizontal="right" vertical="center"/>
    </xf>
    <xf numFmtId="195" fontId="17" fillId="11" borderId="138" xfId="726" applyNumberFormat="1" applyFont="1" applyFill="1" applyBorder="1" applyAlignment="1">
      <alignment horizontal="right" vertical="center"/>
    </xf>
    <xf numFmtId="195" fontId="46" fillId="11" borderId="247" xfId="726" applyNumberFormat="1" applyFont="1" applyFill="1" applyBorder="1" applyAlignment="1" applyProtection="1">
      <alignment horizontal="right" vertical="center"/>
    </xf>
    <xf numFmtId="172" fontId="17" fillId="11" borderId="208" xfId="1500" applyNumberFormat="1" applyFont="1" applyFill="1" applyBorder="1" applyAlignment="1">
      <alignment horizontal="center" vertical="center"/>
    </xf>
    <xf numFmtId="195" fontId="46" fillId="11" borderId="208" xfId="726" applyNumberFormat="1" applyFont="1" applyFill="1" applyBorder="1" applyAlignment="1" applyProtection="1">
      <alignment horizontal="right" vertical="center"/>
    </xf>
    <xf numFmtId="174" fontId="46" fillId="11" borderId="208" xfId="768" applyNumberFormat="1" applyFont="1" applyFill="1" applyBorder="1" applyAlignment="1" applyProtection="1">
      <alignment horizontal="right" vertical="center"/>
    </xf>
    <xf numFmtId="195" fontId="46" fillId="11" borderId="248" xfId="726" applyNumberFormat="1" applyFont="1" applyFill="1" applyBorder="1" applyAlignment="1" applyProtection="1">
      <alignment horizontal="right" vertical="center"/>
    </xf>
    <xf numFmtId="195" fontId="46" fillId="11" borderId="249" xfId="726" applyNumberFormat="1" applyFont="1" applyFill="1" applyBorder="1" applyAlignment="1" applyProtection="1">
      <alignment horizontal="right" vertical="center"/>
    </xf>
    <xf numFmtId="4" fontId="17" fillId="11" borderId="250" xfId="1500" applyNumberFormat="1" applyFont="1" applyFill="1" applyBorder="1" applyAlignment="1">
      <alignment horizontal="center" vertical="center"/>
    </xf>
    <xf numFmtId="195" fontId="17" fillId="11" borderId="251" xfId="726" applyNumberFormat="1" applyFont="1" applyFill="1" applyBorder="1" applyAlignment="1">
      <alignment horizontal="right" vertical="center"/>
    </xf>
    <xf numFmtId="195" fontId="17" fillId="11" borderId="208" xfId="726" applyNumberFormat="1" applyFont="1" applyFill="1" applyBorder="1" applyAlignment="1">
      <alignment horizontal="right" vertical="center"/>
    </xf>
    <xf numFmtId="195" fontId="17" fillId="11" borderId="252" xfId="726" applyNumberFormat="1" applyFont="1" applyFill="1" applyBorder="1" applyAlignment="1">
      <alignment horizontal="right" vertical="center"/>
    </xf>
    <xf numFmtId="195" fontId="46" fillId="11" borderId="77" xfId="726" applyNumberFormat="1" applyFont="1" applyFill="1" applyBorder="1" applyAlignment="1" applyProtection="1">
      <alignment horizontal="right" vertical="center"/>
    </xf>
    <xf numFmtId="195" fontId="46" fillId="11" borderId="253" xfId="726" applyNumberFormat="1" applyFont="1" applyFill="1" applyBorder="1" applyAlignment="1" applyProtection="1">
      <alignment horizontal="right" vertical="center"/>
    </xf>
    <xf numFmtId="4" fontId="17" fillId="11" borderId="254" xfId="1500" applyNumberFormat="1" applyFont="1" applyFill="1" applyBorder="1" applyAlignment="1">
      <alignment horizontal="center" vertical="center"/>
    </xf>
    <xf numFmtId="195" fontId="17" fillId="11" borderId="36" xfId="726" applyNumberFormat="1" applyFont="1" applyFill="1" applyBorder="1" applyAlignment="1">
      <alignment horizontal="right" vertical="center"/>
    </xf>
    <xf numFmtId="195" fontId="55" fillId="11" borderId="219" xfId="726" applyNumberFormat="1" applyFont="1" applyFill="1" applyBorder="1" applyAlignment="1" applyProtection="1">
      <alignment horizontal="right" vertical="center"/>
    </xf>
    <xf numFmtId="172" fontId="19" fillId="11" borderId="137" xfId="1500" applyNumberFormat="1" applyFont="1" applyFill="1" applyBorder="1" applyAlignment="1">
      <alignment horizontal="center" vertical="center"/>
    </xf>
    <xf numFmtId="195" fontId="55" fillId="11" borderId="137" xfId="726" applyNumberFormat="1" applyFont="1" applyFill="1" applyBorder="1" applyAlignment="1" applyProtection="1">
      <alignment horizontal="right" vertical="center"/>
    </xf>
    <xf numFmtId="195" fontId="55" fillId="11" borderId="217" xfId="726" applyNumberFormat="1" applyFont="1" applyFill="1" applyBorder="1" applyAlignment="1" applyProtection="1">
      <alignment horizontal="right" vertical="center"/>
    </xf>
    <xf numFmtId="195" fontId="55" fillId="11" borderId="218" xfId="726" applyNumberFormat="1" applyFont="1" applyFill="1" applyBorder="1" applyAlignment="1" applyProtection="1">
      <alignment horizontal="right" vertical="center"/>
    </xf>
    <xf numFmtId="195" fontId="19" fillId="11" borderId="59" xfId="726" applyNumberFormat="1" applyFont="1" applyFill="1" applyBorder="1" applyAlignment="1">
      <alignment horizontal="right" vertical="center"/>
    </xf>
    <xf numFmtId="195" fontId="19" fillId="11" borderId="137" xfId="726" applyNumberFormat="1" applyFont="1" applyFill="1" applyBorder="1" applyAlignment="1">
      <alignment horizontal="right" vertical="center"/>
    </xf>
    <xf numFmtId="195" fontId="19" fillId="11" borderId="118" xfId="726" applyNumberFormat="1" applyFont="1" applyFill="1" applyBorder="1" applyAlignment="1">
      <alignment horizontal="right" vertical="center"/>
    </xf>
    <xf numFmtId="177" fontId="17" fillId="11" borderId="59" xfId="768" applyNumberFormat="1" applyFont="1" applyFill="1" applyBorder="1" applyAlignment="1">
      <alignment horizontal="center" vertical="center"/>
    </xf>
    <xf numFmtId="195" fontId="17" fillId="11" borderId="59" xfId="726" applyNumberFormat="1" applyFont="1" applyFill="1" applyBorder="1" applyAlignment="1">
      <alignment horizontal="right" vertical="center"/>
    </xf>
    <xf numFmtId="174" fontId="62" fillId="0" borderId="0" xfId="768" applyNumberFormat="1" applyFont="1" applyBorder="1" applyAlignment="1">
      <alignment vertical="center"/>
    </xf>
    <xf numFmtId="0" fontId="17" fillId="11" borderId="170" xfId="768" applyFont="1" applyFill="1" applyBorder="1" applyAlignment="1">
      <alignment horizontal="center" vertical="center"/>
    </xf>
    <xf numFmtId="0" fontId="17" fillId="11" borderId="19" xfId="768" applyFont="1" applyFill="1" applyBorder="1" applyAlignment="1">
      <alignment horizontal="left" vertical="center"/>
    </xf>
    <xf numFmtId="195" fontId="46" fillId="11" borderId="19" xfId="726" applyNumberFormat="1" applyFont="1" applyFill="1" applyBorder="1" applyAlignment="1" applyProtection="1">
      <alignment horizontal="right" vertical="center"/>
    </xf>
    <xf numFmtId="195" fontId="46" fillId="11" borderId="255" xfId="726" applyNumberFormat="1" applyFont="1" applyFill="1" applyBorder="1" applyAlignment="1" applyProtection="1">
      <alignment horizontal="right" vertical="center"/>
    </xf>
    <xf numFmtId="195" fontId="17" fillId="11" borderId="19" xfId="726" applyNumberFormat="1" applyFont="1" applyFill="1" applyBorder="1" applyAlignment="1">
      <alignment horizontal="right" vertical="center"/>
    </xf>
    <xf numFmtId="195" fontId="17" fillId="11" borderId="90" xfId="726" applyNumberFormat="1" applyFont="1" applyFill="1" applyBorder="1" applyAlignment="1">
      <alignment horizontal="right" vertical="center"/>
    </xf>
    <xf numFmtId="195" fontId="55" fillId="11" borderId="200" xfId="726" applyNumberFormat="1" applyFont="1" applyFill="1" applyBorder="1" applyAlignment="1" applyProtection="1">
      <alignment horizontal="right" vertical="center"/>
    </xf>
    <xf numFmtId="172" fontId="19" fillId="11" borderId="139" xfId="1500" applyNumberFormat="1" applyFont="1" applyFill="1" applyBorder="1" applyAlignment="1">
      <alignment horizontal="center" vertical="center"/>
    </xf>
    <xf numFmtId="195" fontId="55" fillId="11" borderId="139" xfId="726" applyNumberFormat="1" applyFont="1" applyFill="1" applyBorder="1" applyAlignment="1" applyProtection="1">
      <alignment horizontal="right" vertical="center"/>
    </xf>
    <xf numFmtId="4" fontId="19" fillId="11" borderId="150" xfId="1500" applyNumberFormat="1" applyFont="1" applyFill="1" applyBorder="1" applyAlignment="1">
      <alignment horizontal="center" vertical="center"/>
    </xf>
    <xf numFmtId="195" fontId="19" fillId="11" borderId="256" xfId="726" applyNumberFormat="1" applyFont="1" applyFill="1" applyBorder="1" applyAlignment="1">
      <alignment vertical="center"/>
    </xf>
    <xf numFmtId="195" fontId="19" fillId="11" borderId="139" xfId="726" applyNumberFormat="1" applyFont="1" applyFill="1" applyBorder="1" applyAlignment="1">
      <alignment vertical="center"/>
    </xf>
    <xf numFmtId="195" fontId="19" fillId="11" borderId="139" xfId="726" applyNumberFormat="1" applyFont="1" applyFill="1" applyBorder="1" applyAlignment="1">
      <alignment horizontal="right" vertical="center"/>
    </xf>
    <xf numFmtId="195" fontId="19" fillId="11" borderId="140" xfId="726" applyNumberFormat="1" applyFont="1" applyFill="1" applyBorder="1" applyAlignment="1">
      <alignment horizontal="right" vertical="center"/>
    </xf>
    <xf numFmtId="195" fontId="17" fillId="11" borderId="0" xfId="726" applyNumberFormat="1" applyFont="1" applyFill="1" applyAlignment="1">
      <alignment vertical="center"/>
    </xf>
    <xf numFmtId="4" fontId="17" fillId="11" borderId="0" xfId="726" applyNumberFormat="1" applyFont="1" applyFill="1" applyAlignment="1">
      <alignment vertical="center"/>
    </xf>
    <xf numFmtId="0" fontId="17" fillId="11" borderId="26" xfId="768" applyFont="1" applyFill="1" applyBorder="1" applyAlignment="1">
      <alignment vertical="center"/>
    </xf>
    <xf numFmtId="195" fontId="17" fillId="11" borderId="26" xfId="726" applyNumberFormat="1" applyFont="1" applyFill="1" applyBorder="1" applyAlignment="1">
      <alignment vertical="center"/>
    </xf>
    <xf numFmtId="195" fontId="17" fillId="11" borderId="0" xfId="726" applyNumberFormat="1" applyFont="1" applyFill="1" applyAlignment="1">
      <alignment horizontal="right" vertical="center"/>
    </xf>
    <xf numFmtId="195" fontId="19" fillId="11" borderId="194" xfId="726" applyNumberFormat="1" applyFont="1" applyFill="1" applyBorder="1" applyAlignment="1">
      <alignment vertical="center"/>
    </xf>
    <xf numFmtId="195" fontId="19" fillId="11" borderId="71" xfId="726" applyNumberFormat="1" applyFont="1" applyFill="1" applyBorder="1" applyAlignment="1">
      <alignment vertical="center"/>
    </xf>
    <xf numFmtId="195" fontId="19" fillId="11" borderId="194" xfId="768" applyNumberFormat="1" applyFont="1" applyFill="1" applyBorder="1" applyAlignment="1">
      <alignment vertical="center"/>
    </xf>
    <xf numFmtId="195" fontId="19" fillId="11" borderId="63" xfId="726" applyNumberFormat="1" applyFont="1" applyFill="1" applyBorder="1" applyAlignment="1">
      <alignment vertical="center"/>
    </xf>
    <xf numFmtId="172" fontId="19" fillId="11" borderId="13" xfId="1500" applyNumberFormat="1" applyFont="1" applyFill="1" applyBorder="1" applyAlignment="1">
      <alignment horizontal="center" vertical="center"/>
    </xf>
    <xf numFmtId="195" fontId="19" fillId="11" borderId="71" xfId="726" applyNumberFormat="1" applyFont="1" applyFill="1" applyBorder="1" applyAlignment="1">
      <alignment horizontal="right" vertical="center"/>
    </xf>
    <xf numFmtId="195" fontId="19" fillId="11" borderId="73" xfId="726" applyNumberFormat="1" applyFont="1" applyFill="1" applyBorder="1" applyAlignment="1">
      <alignment vertical="center"/>
    </xf>
    <xf numFmtId="172" fontId="17" fillId="11" borderId="0" xfId="768" applyNumberFormat="1" applyFont="1" applyFill="1" applyAlignment="1">
      <alignment vertical="center"/>
    </xf>
    <xf numFmtId="2" fontId="17" fillId="11" borderId="0" xfId="768" applyNumberFormat="1" applyFont="1" applyFill="1" applyBorder="1" applyAlignment="1">
      <alignment vertical="center"/>
    </xf>
    <xf numFmtId="2" fontId="17" fillId="11" borderId="0" xfId="768" applyNumberFormat="1" applyFont="1" applyFill="1" applyAlignment="1">
      <alignment vertical="center"/>
    </xf>
    <xf numFmtId="0" fontId="5" fillId="11" borderId="0" xfId="0" applyFont="1" applyFill="1" applyAlignment="1">
      <alignment vertical="center"/>
    </xf>
    <xf numFmtId="0" fontId="9" fillId="11" borderId="0" xfId="0" applyFont="1" applyFill="1" applyBorder="1" applyAlignment="1">
      <alignment vertical="center"/>
    </xf>
    <xf numFmtId="0" fontId="6" fillId="11" borderId="257" xfId="0" applyFont="1" applyFill="1" applyBorder="1" applyAlignment="1">
      <alignment horizontal="center" vertical="center"/>
    </xf>
    <xf numFmtId="0" fontId="6" fillId="11" borderId="257" xfId="0" applyFont="1" applyFill="1" applyBorder="1" applyAlignment="1">
      <alignment vertical="center"/>
    </xf>
    <xf numFmtId="0" fontId="6" fillId="11" borderId="258" xfId="0" applyFont="1" applyFill="1" applyBorder="1" applyAlignment="1">
      <alignment vertical="center"/>
    </xf>
    <xf numFmtId="0" fontId="6" fillId="11" borderId="259" xfId="0" applyFont="1" applyFill="1" applyBorder="1" applyAlignment="1">
      <alignment horizontal="center" vertical="center"/>
    </xf>
    <xf numFmtId="0" fontId="6" fillId="11" borderId="260" xfId="0" applyFont="1" applyFill="1" applyBorder="1" applyAlignment="1">
      <alignment horizontal="center" vertical="center"/>
    </xf>
    <xf numFmtId="0" fontId="6" fillId="11" borderId="199" xfId="0" applyFont="1" applyFill="1" applyBorder="1" applyAlignment="1">
      <alignment vertical="center"/>
    </xf>
    <xf numFmtId="188" fontId="7" fillId="11" borderId="0" xfId="0" applyNumberFormat="1" applyFont="1" applyFill="1" applyBorder="1" applyAlignment="1">
      <alignment horizontal="right" vertical="center"/>
    </xf>
    <xf numFmtId="188" fontId="7" fillId="11" borderId="0" xfId="0" applyNumberFormat="1" applyFont="1" applyFill="1" applyBorder="1" applyAlignment="1">
      <alignment horizontal="left" vertical="center"/>
    </xf>
    <xf numFmtId="3" fontId="6" fillId="11" borderId="0" xfId="0" applyNumberFormat="1" applyFont="1" applyFill="1" applyBorder="1" applyAlignment="1">
      <alignment horizontal="right" vertical="center"/>
    </xf>
    <xf numFmtId="0" fontId="15" fillId="11" borderId="0" xfId="0" applyFont="1" applyFill="1" applyAlignment="1">
      <alignment vertical="center"/>
    </xf>
    <xf numFmtId="0" fontId="15" fillId="11" borderId="0" xfId="0" applyFont="1" applyFill="1" applyAlignment="1">
      <alignment vertical="center" wrapText="1"/>
    </xf>
    <xf numFmtId="0" fontId="60" fillId="11" borderId="0" xfId="0" applyFont="1" applyFill="1" applyAlignment="1">
      <alignment vertical="center"/>
    </xf>
    <xf numFmtId="0" fontId="15" fillId="11" borderId="0" xfId="0" applyFont="1" applyFill="1" applyAlignment="1">
      <alignment horizontal="left" vertical="center"/>
    </xf>
    <xf numFmtId="0" fontId="60" fillId="11" borderId="0" xfId="0" applyFont="1" applyFill="1" applyAlignment="1">
      <alignment horizontal="left" vertical="center"/>
    </xf>
    <xf numFmtId="0" fontId="6" fillId="11" borderId="0" xfId="0" applyFont="1" applyFill="1" applyAlignment="1">
      <alignment vertical="center"/>
    </xf>
    <xf numFmtId="0" fontId="14" fillId="11" borderId="0" xfId="0" applyFont="1" applyFill="1" applyAlignment="1">
      <alignment vertical="center"/>
    </xf>
    <xf numFmtId="0" fontId="8" fillId="11" borderId="0" xfId="0" applyFont="1" applyFill="1" applyBorder="1" applyAlignment="1">
      <alignment horizontal="center" vertical="center"/>
    </xf>
    <xf numFmtId="0" fontId="19" fillId="11" borderId="0" xfId="0" applyFont="1" applyFill="1" applyBorder="1" applyAlignment="1">
      <alignment horizontal="right" vertical="center"/>
    </xf>
    <xf numFmtId="3" fontId="19" fillId="11" borderId="0" xfId="0" applyNumberFormat="1" applyFont="1" applyFill="1" applyBorder="1" applyAlignment="1">
      <alignment horizontal="right" vertical="center"/>
    </xf>
    <xf numFmtId="3" fontId="0" fillId="11" borderId="0" xfId="0" applyNumberFormat="1" applyFill="1" applyAlignment="1">
      <alignment vertical="center"/>
    </xf>
    <xf numFmtId="3" fontId="0" fillId="11" borderId="0" xfId="0" applyNumberFormat="1" applyFill="1" applyBorder="1" applyAlignment="1">
      <alignment vertical="center"/>
    </xf>
    <xf numFmtId="3" fontId="5" fillId="11" borderId="0" xfId="0" applyNumberFormat="1" applyFont="1" applyFill="1" applyBorder="1" applyAlignment="1">
      <alignment horizontal="left" vertical="center"/>
    </xf>
    <xf numFmtId="168" fontId="23" fillId="11" borderId="0" xfId="1500" applyNumberFormat="1" applyFont="1" applyFill="1" applyBorder="1" applyAlignment="1">
      <alignment horizontal="center"/>
    </xf>
    <xf numFmtId="168" fontId="23" fillId="11" borderId="0" xfId="1500" applyNumberFormat="1" applyFont="1" applyFill="1" applyBorder="1" applyAlignment="1" applyProtection="1">
      <alignment horizontal="center"/>
      <protection locked="0"/>
    </xf>
    <xf numFmtId="0" fontId="8" fillId="11" borderId="0" xfId="768" applyFill="1" applyBorder="1" applyProtection="1">
      <protection locked="0"/>
    </xf>
    <xf numFmtId="172" fontId="17" fillId="11" borderId="244" xfId="768" applyNumberFormat="1" applyFont="1" applyFill="1" applyBorder="1" applyAlignment="1">
      <alignment horizontal="right" vertical="center" indent="1"/>
    </xf>
    <xf numFmtId="191" fontId="46" fillId="11" borderId="77" xfId="1465" applyNumberFormat="1" applyFont="1" applyFill="1" applyBorder="1" applyAlignment="1">
      <alignment horizontal="right" vertical="center" indent="1"/>
    </xf>
    <xf numFmtId="191" fontId="19" fillId="11" borderId="36" xfId="768" applyNumberFormat="1" applyFont="1" applyFill="1" applyBorder="1" applyAlignment="1">
      <alignment horizontal="right" vertical="center" indent="2"/>
    </xf>
    <xf numFmtId="0" fontId="17" fillId="11" borderId="262" xfId="768" applyFont="1" applyFill="1" applyBorder="1" applyAlignment="1">
      <alignment horizontal="right" indent="1"/>
    </xf>
    <xf numFmtId="191" fontId="17" fillId="11" borderId="263" xfId="768" applyNumberFormat="1" applyFont="1" applyFill="1" applyBorder="1" applyAlignment="1">
      <alignment horizontal="right" indent="1"/>
    </xf>
    <xf numFmtId="191" fontId="17" fillId="11" borderId="56" xfId="768" applyNumberFormat="1" applyFont="1" applyFill="1" applyBorder="1" applyAlignment="1">
      <alignment horizontal="right" indent="1"/>
    </xf>
    <xf numFmtId="172" fontId="19" fillId="11" borderId="264" xfId="768" applyNumberFormat="1" applyFont="1" applyFill="1" applyBorder="1" applyAlignment="1">
      <alignment horizontal="right" vertical="center"/>
    </xf>
    <xf numFmtId="191" fontId="46" fillId="11" borderId="188" xfId="1464" applyNumberFormat="1" applyFont="1" applyFill="1" applyBorder="1" applyAlignment="1">
      <alignment horizontal="right" vertical="center" indent="1"/>
    </xf>
    <xf numFmtId="191" fontId="46" fillId="11" borderId="77" xfId="1464" applyNumberFormat="1" applyFont="1" applyFill="1" applyBorder="1" applyAlignment="1">
      <alignment horizontal="right" vertical="center" indent="1"/>
    </xf>
    <xf numFmtId="191" fontId="19" fillId="0" borderId="36" xfId="768" applyNumberFormat="1" applyFont="1" applyFill="1" applyBorder="1" applyAlignment="1">
      <alignment horizontal="right" vertical="center" indent="2"/>
    </xf>
    <xf numFmtId="191" fontId="46" fillId="11" borderId="230" xfId="1464" applyNumberFormat="1" applyFont="1" applyFill="1" applyBorder="1" applyAlignment="1">
      <alignment horizontal="right" vertical="center" indent="1"/>
    </xf>
    <xf numFmtId="191" fontId="46" fillId="11" borderId="193" xfId="1464" applyNumberFormat="1" applyFont="1" applyFill="1" applyBorder="1" applyAlignment="1">
      <alignment horizontal="right" vertical="center" indent="1"/>
    </xf>
    <xf numFmtId="191" fontId="19" fillId="11" borderId="28" xfId="768" applyNumberFormat="1" applyFont="1" applyFill="1" applyBorder="1" applyAlignment="1">
      <alignment horizontal="right" vertical="center" indent="2"/>
    </xf>
    <xf numFmtId="191" fontId="19" fillId="11" borderId="194" xfId="768" applyNumberFormat="1" applyFont="1" applyFill="1" applyBorder="1" applyAlignment="1">
      <alignment horizontal="right" vertical="center" indent="1"/>
    </xf>
    <xf numFmtId="0" fontId="34" fillId="11" borderId="0" xfId="0" applyFont="1" applyFill="1" applyBorder="1" applyAlignment="1">
      <alignment horizontal="left"/>
    </xf>
    <xf numFmtId="0" fontId="37" fillId="11" borderId="0" xfId="0" applyFont="1" applyFill="1" applyBorder="1" applyAlignment="1">
      <alignment horizontal="left"/>
    </xf>
    <xf numFmtId="0" fontId="24" fillId="11" borderId="265" xfId="0" applyFont="1" applyFill="1" applyBorder="1" applyAlignment="1">
      <alignment horizontal="right" vertical="center"/>
    </xf>
    <xf numFmtId="4" fontId="36" fillId="11" borderId="266" xfId="1469" applyNumberFormat="1" applyFont="1" applyFill="1" applyBorder="1" applyAlignment="1">
      <alignment horizontal="right" vertical="center"/>
    </xf>
    <xf numFmtId="4" fontId="6" fillId="11" borderId="265" xfId="0" applyNumberFormat="1" applyFont="1" applyFill="1" applyBorder="1" applyAlignment="1">
      <alignment vertical="center"/>
    </xf>
    <xf numFmtId="169" fontId="8" fillId="0" borderId="0" xfId="1469" applyNumberFormat="1" applyAlignment="1">
      <alignment vertical="center"/>
    </xf>
    <xf numFmtId="0" fontId="8" fillId="11" borderId="6" xfId="0" applyFont="1" applyFill="1" applyBorder="1" applyAlignment="1">
      <alignment horizontal="left" vertical="center" wrapText="1"/>
    </xf>
    <xf numFmtId="0" fontId="8" fillId="11" borderId="49" xfId="0" applyFont="1" applyFill="1" applyBorder="1" applyAlignment="1">
      <alignment vertical="center" wrapText="1"/>
    </xf>
    <xf numFmtId="0" fontId="8" fillId="11" borderId="6" xfId="0" applyFont="1" applyFill="1" applyBorder="1" applyAlignment="1">
      <alignment vertical="center" wrapText="1"/>
    </xf>
    <xf numFmtId="0" fontId="0" fillId="11" borderId="267" xfId="0" applyFill="1" applyBorder="1" applyAlignment="1">
      <alignment horizontal="center" vertical="center"/>
    </xf>
    <xf numFmtId="0" fontId="17" fillId="11" borderId="268" xfId="0" applyFont="1" applyFill="1" applyBorder="1" applyAlignment="1">
      <alignment vertical="center"/>
    </xf>
    <xf numFmtId="0" fontId="7" fillId="11" borderId="0" xfId="0" applyFont="1" applyFill="1" applyBorder="1" applyAlignment="1">
      <alignment horizontal="right" vertical="center"/>
    </xf>
    <xf numFmtId="169" fontId="8" fillId="11" borderId="0" xfId="0" applyNumberFormat="1" applyFont="1" applyFill="1" applyBorder="1" applyAlignment="1">
      <alignment vertical="center"/>
    </xf>
    <xf numFmtId="0" fontId="0" fillId="11" borderId="144" xfId="0" applyFill="1" applyBorder="1" applyAlignment="1">
      <alignment vertical="center"/>
    </xf>
    <xf numFmtId="0" fontId="0" fillId="11" borderId="8" xfId="0" applyFill="1" applyBorder="1" applyAlignment="1">
      <alignment vertical="center"/>
    </xf>
    <xf numFmtId="0" fontId="0" fillId="11" borderId="72" xfId="0" applyFill="1" applyBorder="1" applyAlignment="1">
      <alignment vertical="center"/>
    </xf>
    <xf numFmtId="0" fontId="19" fillId="11" borderId="63" xfId="0" applyFont="1" applyFill="1" applyBorder="1" applyAlignment="1">
      <alignment horizontal="center" vertical="center"/>
    </xf>
    <xf numFmtId="0" fontId="23" fillId="11" borderId="0" xfId="0" applyFont="1" applyFill="1" applyBorder="1" applyAlignment="1">
      <alignment horizontal="right" vertical="center"/>
    </xf>
    <xf numFmtId="172" fontId="6" fillId="11" borderId="0" xfId="0" applyNumberFormat="1" applyFont="1" applyFill="1" applyBorder="1" applyAlignment="1">
      <alignment vertical="center"/>
    </xf>
    <xf numFmtId="0" fontId="13" fillId="11" borderId="0" xfId="0" applyFont="1" applyFill="1" applyAlignment="1">
      <alignment vertical="center"/>
    </xf>
    <xf numFmtId="0" fontId="8" fillId="11" borderId="271" xfId="768" applyFont="1" applyFill="1" applyBorder="1" applyAlignment="1">
      <alignment horizontal="left" vertical="center"/>
    </xf>
    <xf numFmtId="0" fontId="8" fillId="11" borderId="88" xfId="0" applyFont="1" applyFill="1" applyBorder="1" applyAlignment="1">
      <alignment horizontal="center" vertical="center"/>
    </xf>
    <xf numFmtId="0" fontId="8" fillId="11" borderId="16" xfId="0" applyFont="1" applyFill="1" applyBorder="1" applyAlignment="1">
      <alignment horizontal="center" vertical="center"/>
    </xf>
    <xf numFmtId="0" fontId="8" fillId="11" borderId="65" xfId="0" applyFont="1" applyFill="1" applyBorder="1" applyAlignment="1">
      <alignment horizontal="center" vertical="center"/>
    </xf>
    <xf numFmtId="0" fontId="8" fillId="11" borderId="244" xfId="0" applyFont="1" applyFill="1" applyBorder="1" applyAlignment="1">
      <alignment horizontal="center" vertical="center"/>
    </xf>
    <xf numFmtId="191" fontId="0" fillId="11" borderId="35" xfId="0" applyNumberFormat="1" applyFill="1" applyBorder="1" applyAlignment="1">
      <alignment horizontal="right" vertical="center"/>
    </xf>
    <xf numFmtId="191" fontId="6" fillId="11" borderId="272" xfId="0" applyNumberFormat="1" applyFont="1" applyFill="1" applyBorder="1" applyAlignment="1">
      <alignment horizontal="right" vertical="center"/>
    </xf>
    <xf numFmtId="0" fontId="8" fillId="11" borderId="273" xfId="768" applyFont="1" applyFill="1" applyBorder="1" applyAlignment="1">
      <alignment horizontal="left" vertical="center"/>
    </xf>
    <xf numFmtId="3" fontId="0" fillId="11" borderId="88" xfId="0" applyNumberFormat="1" applyFill="1" applyBorder="1" applyAlignment="1">
      <alignment horizontal="right" vertical="center"/>
    </xf>
    <xf numFmtId="3" fontId="0" fillId="11" borderId="16" xfId="0" applyNumberFormat="1" applyFill="1" applyBorder="1" applyAlignment="1">
      <alignment horizontal="right" vertical="center"/>
    </xf>
    <xf numFmtId="3" fontId="0" fillId="11" borderId="65" xfId="0" applyNumberFormat="1" applyFill="1" applyBorder="1" applyAlignment="1">
      <alignment horizontal="right" vertical="center"/>
    </xf>
    <xf numFmtId="3" fontId="0" fillId="11" borderId="244" xfId="0" applyNumberFormat="1" applyFill="1" applyBorder="1" applyAlignment="1">
      <alignment horizontal="right" vertical="center"/>
    </xf>
    <xf numFmtId="0" fontId="0" fillId="11" borderId="88" xfId="0" applyFill="1" applyBorder="1" applyAlignment="1">
      <alignment horizontal="right" vertical="center"/>
    </xf>
    <xf numFmtId="0" fontId="0" fillId="11" borderId="16" xfId="0" applyFill="1" applyBorder="1" applyAlignment="1">
      <alignment horizontal="right" vertical="center"/>
    </xf>
    <xf numFmtId="0" fontId="0" fillId="11" borderId="65" xfId="0" applyFill="1" applyBorder="1" applyAlignment="1">
      <alignment horizontal="right" vertical="center"/>
    </xf>
    <xf numFmtId="0" fontId="0" fillId="11" borderId="244" xfId="0" applyFill="1" applyBorder="1" applyAlignment="1">
      <alignment horizontal="right" vertical="center"/>
    </xf>
    <xf numFmtId="0" fontId="8" fillId="11" borderId="274" xfId="768" applyFont="1" applyFill="1" applyBorder="1" applyAlignment="1">
      <alignment vertical="center"/>
    </xf>
    <xf numFmtId="191" fontId="0" fillId="11" borderId="275" xfId="0" applyNumberFormat="1" applyFill="1" applyBorder="1" applyAlignment="1">
      <alignment horizontal="right" vertical="center"/>
    </xf>
    <xf numFmtId="0" fontId="6" fillId="11" borderId="276" xfId="0" applyFont="1" applyFill="1" applyBorder="1" applyAlignment="1">
      <alignment horizontal="right" vertical="center"/>
    </xf>
    <xf numFmtId="191" fontId="6" fillId="11" borderId="277" xfId="0" applyNumberFormat="1" applyFont="1" applyFill="1" applyBorder="1" applyAlignment="1">
      <alignment horizontal="right" vertical="center"/>
    </xf>
    <xf numFmtId="191" fontId="6" fillId="11" borderId="278" xfId="0" applyNumberFormat="1" applyFont="1" applyFill="1" applyBorder="1" applyAlignment="1">
      <alignment horizontal="right" vertical="center"/>
    </xf>
    <xf numFmtId="191" fontId="6" fillId="11" borderId="279" xfId="0" applyNumberFormat="1" applyFont="1" applyFill="1" applyBorder="1" applyAlignment="1">
      <alignment horizontal="right" vertical="center"/>
    </xf>
    <xf numFmtId="191" fontId="6" fillId="11" borderId="276" xfId="0" applyNumberFormat="1" applyFont="1" applyFill="1" applyBorder="1" applyAlignment="1">
      <alignment horizontal="right" vertical="center"/>
    </xf>
    <xf numFmtId="191" fontId="19" fillId="11" borderId="100" xfId="0" applyNumberFormat="1" applyFont="1" applyFill="1" applyBorder="1" applyAlignment="1">
      <alignment horizontal="right" vertical="center"/>
    </xf>
    <xf numFmtId="188" fontId="7" fillId="11" borderId="0" xfId="768" applyNumberFormat="1" applyFont="1" applyFill="1" applyBorder="1" applyAlignment="1">
      <alignment horizontal="right" vertical="center"/>
    </xf>
    <xf numFmtId="188" fontId="7" fillId="11" borderId="0" xfId="768" applyNumberFormat="1" applyFont="1" applyFill="1" applyBorder="1" applyAlignment="1">
      <alignment horizontal="left" vertical="center"/>
    </xf>
    <xf numFmtId="0" fontId="8" fillId="11" borderId="0" xfId="768" applyFont="1" applyFill="1" applyBorder="1" applyAlignment="1">
      <alignment vertical="center"/>
    </xf>
    <xf numFmtId="191" fontId="0" fillId="0" borderId="35" xfId="0" applyNumberFormat="1" applyFill="1" applyBorder="1" applyAlignment="1">
      <alignment horizontal="right" vertical="center"/>
    </xf>
    <xf numFmtId="191" fontId="6" fillId="11" borderId="280" xfId="0" applyNumberFormat="1" applyFont="1" applyFill="1" applyBorder="1" applyAlignment="1">
      <alignment horizontal="right" vertical="center"/>
    </xf>
    <xf numFmtId="191" fontId="6" fillId="11" borderId="62" xfId="0" applyNumberFormat="1" applyFont="1" applyFill="1" applyBorder="1" applyAlignment="1">
      <alignment horizontal="right" vertical="center"/>
    </xf>
    <xf numFmtId="191" fontId="6" fillId="11" borderId="132" xfId="0" applyNumberFormat="1" applyFont="1" applyFill="1" applyBorder="1" applyAlignment="1">
      <alignment horizontal="right" vertical="center"/>
    </xf>
    <xf numFmtId="191" fontId="6" fillId="11" borderId="98" xfId="0" applyNumberFormat="1" applyFont="1" applyFill="1" applyBorder="1" applyAlignment="1">
      <alignment horizontal="right" vertical="center"/>
    </xf>
    <xf numFmtId="4" fontId="6" fillId="11" borderId="0" xfId="0" applyNumberFormat="1" applyFont="1" applyFill="1" applyBorder="1" applyAlignment="1">
      <alignment horizontal="right" vertical="center"/>
    </xf>
    <xf numFmtId="4" fontId="19" fillId="11" borderId="0" xfId="0" applyNumberFormat="1" applyFont="1" applyFill="1" applyBorder="1" applyAlignment="1">
      <alignment horizontal="right" vertical="center"/>
    </xf>
    <xf numFmtId="3" fontId="0" fillId="11" borderId="16" xfId="0" quotePrefix="1" applyNumberFormat="1" applyFill="1" applyBorder="1" applyAlignment="1">
      <alignment vertical="center"/>
    </xf>
    <xf numFmtId="3" fontId="0" fillId="11" borderId="272" xfId="0" applyNumberFormat="1" applyFill="1" applyBorder="1" applyAlignment="1">
      <alignment vertical="center"/>
    </xf>
    <xf numFmtId="3" fontId="0" fillId="11" borderId="0" xfId="0" applyNumberFormat="1" applyFill="1" applyBorder="1" applyAlignment="1">
      <alignment horizontal="right" vertical="center"/>
    </xf>
    <xf numFmtId="3" fontId="0" fillId="11" borderId="272" xfId="0" applyNumberFormat="1" applyFill="1" applyBorder="1" applyAlignment="1">
      <alignment horizontal="right" vertical="center"/>
    </xf>
    <xf numFmtId="3" fontId="6" fillId="11" borderId="36" xfId="0" applyNumberFormat="1" applyFont="1" applyFill="1" applyBorder="1" applyAlignment="1">
      <alignment horizontal="right" vertical="center"/>
    </xf>
    <xf numFmtId="191" fontId="19" fillId="11" borderId="244" xfId="0" applyNumberFormat="1" applyFont="1" applyFill="1" applyBorder="1" applyAlignment="1">
      <alignment horizontal="right" vertical="center"/>
    </xf>
    <xf numFmtId="191" fontId="19" fillId="11" borderId="16" xfId="0" applyNumberFormat="1" applyFont="1" applyFill="1" applyBorder="1" applyAlignment="1">
      <alignment horizontal="right" vertical="center"/>
    </xf>
    <xf numFmtId="191" fontId="19" fillId="11" borderId="0" xfId="0" applyNumberFormat="1" applyFont="1" applyFill="1" applyBorder="1" applyAlignment="1">
      <alignment horizontal="right" vertical="center"/>
    </xf>
    <xf numFmtId="191" fontId="19" fillId="11" borderId="272" xfId="0" applyNumberFormat="1" applyFont="1" applyFill="1" applyBorder="1" applyAlignment="1">
      <alignment horizontal="right" vertical="center"/>
    </xf>
    <xf numFmtId="3" fontId="0" fillId="11" borderId="192" xfId="0" applyNumberFormat="1" applyFill="1" applyBorder="1" applyAlignment="1">
      <alignment vertical="center"/>
    </xf>
    <xf numFmtId="3" fontId="0" fillId="11" borderId="27" xfId="0" applyNumberFormat="1" applyFill="1" applyBorder="1" applyAlignment="1">
      <alignment vertical="center"/>
    </xf>
    <xf numFmtId="3" fontId="0" fillId="11" borderId="26" xfId="0" applyNumberFormat="1" applyFill="1" applyBorder="1" applyAlignment="1">
      <alignment vertical="center"/>
    </xf>
    <xf numFmtId="3" fontId="0" fillId="11" borderId="281" xfId="0" applyNumberFormat="1" applyFill="1" applyBorder="1" applyAlignment="1">
      <alignment vertical="center"/>
    </xf>
    <xf numFmtId="3" fontId="6" fillId="11" borderId="9" xfId="0" applyNumberFormat="1" applyFont="1" applyFill="1" applyBorder="1" applyAlignment="1">
      <alignment horizontal="right" vertical="center"/>
    </xf>
    <xf numFmtId="0" fontId="33" fillId="11" borderId="0" xfId="0" applyFont="1" applyFill="1" applyAlignment="1">
      <alignment horizontal="left" vertical="center"/>
    </xf>
    <xf numFmtId="0" fontId="39" fillId="11" borderId="0" xfId="0" applyFont="1" applyFill="1" applyAlignment="1">
      <alignment horizontal="left" vertical="center"/>
    </xf>
    <xf numFmtId="0" fontId="40" fillId="11" borderId="0" xfId="0" applyFont="1" applyFill="1" applyAlignment="1">
      <alignment horizontal="centerContinuous" vertical="center"/>
    </xf>
    <xf numFmtId="0" fontId="39" fillId="11" borderId="0" xfId="0" applyFont="1" applyFill="1" applyAlignment="1">
      <alignment horizontal="centerContinuous" vertical="center"/>
    </xf>
    <xf numFmtId="0" fontId="8" fillId="11" borderId="7" xfId="0" quotePrefix="1" applyFont="1" applyFill="1" applyBorder="1" applyAlignment="1">
      <alignment horizontal="center" vertical="center"/>
    </xf>
    <xf numFmtId="0" fontId="8" fillId="11" borderId="49" xfId="0" applyFont="1" applyFill="1" applyBorder="1" applyAlignment="1">
      <alignment vertical="center"/>
    </xf>
    <xf numFmtId="0" fontId="8" fillId="11" borderId="69" xfId="0" quotePrefix="1" applyFont="1" applyFill="1" applyBorder="1" applyAlignment="1">
      <alignment horizontal="center" vertical="center"/>
    </xf>
    <xf numFmtId="4" fontId="0" fillId="11" borderId="35" xfId="0" applyNumberFormat="1" applyFill="1" applyBorder="1" applyAlignment="1">
      <alignment vertical="center"/>
    </xf>
    <xf numFmtId="0" fontId="0" fillId="11" borderId="6" xfId="0" applyFill="1" applyBorder="1" applyAlignment="1">
      <alignment vertical="center" wrapText="1"/>
    </xf>
    <xf numFmtId="0" fontId="8" fillId="11" borderId="6" xfId="0" applyNumberFormat="1" applyFont="1" applyFill="1" applyBorder="1" applyAlignment="1" applyProtection="1">
      <alignment vertical="center" wrapText="1"/>
    </xf>
    <xf numFmtId="1" fontId="8" fillId="0" borderId="6" xfId="0" applyNumberFormat="1" applyFont="1" applyBorder="1" applyAlignment="1">
      <alignment vertical="center" wrapText="1"/>
    </xf>
    <xf numFmtId="1" fontId="48" fillId="0" borderId="6" xfId="934" applyNumberFormat="1" applyFont="1" applyBorder="1" applyAlignment="1">
      <alignment vertical="center" wrapText="1"/>
    </xf>
    <xf numFmtId="0" fontId="48" fillId="11" borderId="0" xfId="0" applyFont="1" applyFill="1" applyBorder="1" applyAlignment="1">
      <alignment vertical="center"/>
    </xf>
    <xf numFmtId="0" fontId="48" fillId="0" borderId="0" xfId="0" applyFont="1" applyFill="1" applyBorder="1" applyAlignment="1">
      <alignment vertical="center"/>
    </xf>
    <xf numFmtId="4" fontId="48" fillId="11" borderId="0" xfId="0" applyNumberFormat="1" applyFont="1" applyFill="1" applyBorder="1" applyAlignment="1">
      <alignment vertical="center"/>
    </xf>
    <xf numFmtId="172" fontId="0" fillId="11" borderId="0" xfId="0" applyNumberFormat="1" applyFill="1" applyAlignment="1">
      <alignment vertical="center"/>
    </xf>
    <xf numFmtId="2" fontId="7" fillId="11" borderId="0" xfId="0" applyNumberFormat="1" applyFont="1" applyFill="1" applyBorder="1" applyAlignment="1">
      <alignment horizontal="right" vertical="center"/>
    </xf>
    <xf numFmtId="173" fontId="7" fillId="11" borderId="0" xfId="0" applyNumberFormat="1" applyFont="1" applyFill="1" applyBorder="1" applyAlignment="1">
      <alignment horizontal="right" vertical="center"/>
    </xf>
    <xf numFmtId="1" fontId="0" fillId="11" borderId="0" xfId="0" applyNumberFormat="1" applyFill="1" applyAlignment="1">
      <alignment vertical="center"/>
    </xf>
    <xf numFmtId="173" fontId="61" fillId="0" borderId="0" xfId="0" applyNumberFormat="1" applyFont="1" applyFill="1" applyBorder="1" applyAlignment="1">
      <alignment vertical="center"/>
    </xf>
    <xf numFmtId="0" fontId="15" fillId="11" borderId="0" xfId="0" applyFont="1" applyFill="1" applyAlignment="1">
      <alignment horizontal="left" indent="2"/>
    </xf>
    <xf numFmtId="173" fontId="0" fillId="11" borderId="0" xfId="0" applyNumberFormat="1" applyFill="1" applyAlignment="1">
      <alignment vertical="center"/>
    </xf>
    <xf numFmtId="2" fontId="8" fillId="11" borderId="209" xfId="1477" applyNumberFormat="1" applyFill="1" applyBorder="1" applyAlignment="1">
      <alignment horizontal="right"/>
    </xf>
    <xf numFmtId="0" fontId="0" fillId="11" borderId="234" xfId="0" applyFill="1" applyBorder="1"/>
    <xf numFmtId="2" fontId="8" fillId="0" borderId="209" xfId="1477" applyNumberFormat="1" applyFill="1" applyBorder="1" applyAlignment="1">
      <alignment horizontal="right"/>
    </xf>
    <xf numFmtId="2" fontId="8" fillId="11" borderId="181" xfId="1477" applyNumberFormat="1" applyFill="1" applyBorder="1" applyAlignment="1">
      <alignment horizontal="right"/>
    </xf>
    <xf numFmtId="2" fontId="6" fillId="11" borderId="282" xfId="0" applyNumberFormat="1" applyFont="1" applyFill="1" applyBorder="1" applyAlignment="1">
      <alignment horizontal="centerContinuous"/>
    </xf>
    <xf numFmtId="2" fontId="6" fillId="11" borderId="195" xfId="0" applyNumberFormat="1" applyFont="1" applyFill="1" applyBorder="1" applyAlignment="1">
      <alignment horizontal="centerContinuous"/>
    </xf>
    <xf numFmtId="0" fontId="6" fillId="11" borderId="283" xfId="0" applyFont="1" applyFill="1" applyBorder="1" applyAlignment="1">
      <alignment horizontal="center" vertical="center"/>
    </xf>
    <xf numFmtId="2" fontId="6" fillId="11" borderId="284" xfId="0" applyNumberFormat="1" applyFont="1" applyFill="1" applyBorder="1" applyAlignment="1">
      <alignment horizontal="center" vertical="center"/>
    </xf>
    <xf numFmtId="2" fontId="6" fillId="11" borderId="285" xfId="0" applyNumberFormat="1" applyFont="1" applyFill="1" applyBorder="1" applyAlignment="1">
      <alignment horizontal="center" vertical="center"/>
    </xf>
    <xf numFmtId="0" fontId="12" fillId="11" borderId="0" xfId="0" applyFont="1" applyFill="1" applyAlignment="1">
      <alignment vertical="center" wrapText="1"/>
    </xf>
    <xf numFmtId="0" fontId="17" fillId="11" borderId="0" xfId="0" applyFont="1" applyFill="1" applyBorder="1" applyAlignment="1">
      <alignment horizontal="left" vertical="center"/>
    </xf>
    <xf numFmtId="0" fontId="17" fillId="11" borderId="286" xfId="0" applyFont="1" applyFill="1" applyBorder="1" applyAlignment="1">
      <alignment horizontal="left" vertical="center"/>
    </xf>
    <xf numFmtId="0" fontId="17" fillId="11" borderId="16" xfId="0" applyFont="1" applyFill="1" applyBorder="1" applyAlignment="1">
      <alignment horizontal="center" vertical="center"/>
    </xf>
    <xf numFmtId="0" fontId="17" fillId="11" borderId="0" xfId="0" applyFont="1" applyFill="1" applyBorder="1" applyAlignment="1">
      <alignment horizontal="center" vertical="center"/>
    </xf>
    <xf numFmtId="0" fontId="17" fillId="11" borderId="244" xfId="0" applyFont="1" applyFill="1" applyBorder="1" applyAlignment="1">
      <alignment horizontal="center" vertical="center"/>
    </xf>
    <xf numFmtId="0" fontId="46" fillId="11" borderId="287" xfId="0" applyFont="1" applyFill="1" applyBorder="1" applyAlignment="1">
      <alignment vertical="center" wrapText="1"/>
    </xf>
    <xf numFmtId="166" fontId="46" fillId="11" borderId="288" xfId="0" applyNumberFormat="1" applyFont="1" applyFill="1" applyBorder="1" applyAlignment="1">
      <alignment vertical="center"/>
    </xf>
    <xf numFmtId="0" fontId="46" fillId="11" borderId="288" xfId="0" applyFont="1" applyFill="1" applyBorder="1" applyAlignment="1">
      <alignment vertical="center" wrapText="1"/>
    </xf>
    <xf numFmtId="0" fontId="17" fillId="11" borderId="65" xfId="0" applyFont="1" applyFill="1" applyBorder="1" applyAlignment="1">
      <alignment vertical="center"/>
    </xf>
    <xf numFmtId="3" fontId="19" fillId="11" borderId="36" xfId="0" applyNumberFormat="1" applyFont="1" applyFill="1" applyBorder="1" applyAlignment="1">
      <alignment horizontal="right" vertical="center"/>
    </xf>
    <xf numFmtId="3" fontId="17" fillId="11" borderId="286" xfId="0" applyNumberFormat="1" applyFont="1" applyFill="1" applyBorder="1" applyAlignment="1">
      <alignment horizontal="left" vertical="center"/>
    </xf>
    <xf numFmtId="3" fontId="17" fillId="11" borderId="16" xfId="0" applyNumberFormat="1" applyFont="1" applyFill="1" applyBorder="1" applyAlignment="1">
      <alignment horizontal="right" vertical="center"/>
    </xf>
    <xf numFmtId="3" fontId="17" fillId="11" borderId="0" xfId="0" applyNumberFormat="1" applyFont="1" applyFill="1" applyBorder="1" applyAlignment="1">
      <alignment horizontal="right" vertical="center"/>
    </xf>
    <xf numFmtId="3" fontId="17" fillId="11" borderId="244" xfId="0" applyNumberFormat="1" applyFont="1" applyFill="1" applyBorder="1" applyAlignment="1">
      <alignment horizontal="right" vertical="center"/>
    </xf>
    <xf numFmtId="0" fontId="17" fillId="11" borderId="16" xfId="0" applyFont="1" applyFill="1" applyBorder="1" applyAlignment="1">
      <alignment horizontal="right" vertical="center"/>
    </xf>
    <xf numFmtId="0" fontId="17" fillId="11" borderId="0" xfId="0" applyFont="1" applyFill="1" applyBorder="1" applyAlignment="1">
      <alignment horizontal="right" vertical="center"/>
    </xf>
    <xf numFmtId="0" fontId="17" fillId="11" borderId="244" xfId="0" applyFont="1" applyFill="1" applyBorder="1" applyAlignment="1">
      <alignment horizontal="right" vertical="center"/>
    </xf>
    <xf numFmtId="0" fontId="19" fillId="11" borderId="108" xfId="0" applyFont="1" applyFill="1" applyBorder="1" applyAlignment="1">
      <alignment horizontal="right" vertical="center"/>
    </xf>
    <xf numFmtId="0" fontId="19" fillId="11" borderId="62" xfId="0" applyFont="1" applyFill="1" applyBorder="1" applyAlignment="1">
      <alignment horizontal="right" vertical="center"/>
    </xf>
    <xf numFmtId="0" fontId="19" fillId="11" borderId="132" xfId="0" applyFont="1" applyFill="1" applyBorder="1" applyAlignment="1">
      <alignment horizontal="right" vertical="center"/>
    </xf>
    <xf numFmtId="0" fontId="19" fillId="11" borderId="276" xfId="0" applyFont="1" applyFill="1" applyBorder="1" applyAlignment="1">
      <alignment horizontal="right" vertical="center"/>
    </xf>
    <xf numFmtId="3" fontId="19" fillId="11" borderId="276" xfId="0" applyNumberFormat="1" applyFont="1" applyFill="1" applyBorder="1" applyAlignment="1">
      <alignment horizontal="right" vertical="center"/>
    </xf>
    <xf numFmtId="3" fontId="19" fillId="11" borderId="100" xfId="0" applyNumberFormat="1" applyFont="1" applyFill="1" applyBorder="1" applyAlignment="1">
      <alignment horizontal="right" vertical="center"/>
    </xf>
    <xf numFmtId="188" fontId="8" fillId="11" borderId="0" xfId="0" applyNumberFormat="1" applyFont="1" applyFill="1" applyBorder="1" applyAlignment="1">
      <alignment horizontal="right" vertical="center"/>
    </xf>
    <xf numFmtId="189" fontId="46" fillId="11" borderId="289" xfId="0" applyNumberFormat="1" applyFont="1" applyFill="1" applyBorder="1" applyAlignment="1">
      <alignment vertical="center"/>
    </xf>
    <xf numFmtId="189" fontId="46" fillId="11" borderId="290" xfId="0" applyNumberFormat="1" applyFont="1" applyFill="1" applyBorder="1" applyAlignment="1">
      <alignment vertical="center" wrapText="1"/>
    </xf>
    <xf numFmtId="189" fontId="46" fillId="11" borderId="290" xfId="0" applyNumberFormat="1" applyFont="1" applyFill="1" applyBorder="1" applyAlignment="1">
      <alignment vertical="center"/>
    </xf>
    <xf numFmtId="189" fontId="46" fillId="11" borderId="291" xfId="0" applyNumberFormat="1" applyFont="1" applyFill="1" applyBorder="1" applyAlignment="1">
      <alignment vertical="center"/>
    </xf>
    <xf numFmtId="189" fontId="19" fillId="11" borderId="272" xfId="0" applyNumberFormat="1" applyFont="1" applyFill="1" applyBorder="1" applyAlignment="1">
      <alignment horizontal="right" vertical="center"/>
    </xf>
    <xf numFmtId="189" fontId="46" fillId="11" borderId="292" xfId="0" applyNumberFormat="1" applyFont="1" applyFill="1" applyBorder="1" applyAlignment="1">
      <alignment vertical="center"/>
    </xf>
    <xf numFmtId="189" fontId="17" fillId="11" borderId="291" xfId="0" applyNumberFormat="1" applyFont="1" applyFill="1" applyBorder="1" applyAlignment="1">
      <alignment vertical="center"/>
    </xf>
    <xf numFmtId="189" fontId="19" fillId="11" borderId="36" xfId="0" applyNumberFormat="1" applyFont="1" applyFill="1" applyBorder="1" applyAlignment="1">
      <alignment horizontal="right" vertical="center"/>
    </xf>
    <xf numFmtId="0" fontId="17" fillId="11" borderId="77" xfId="0" applyFont="1" applyFill="1" applyBorder="1" applyAlignment="1">
      <alignment vertical="center"/>
    </xf>
    <xf numFmtId="0" fontId="17" fillId="11" borderId="0" xfId="0" applyFont="1" applyFill="1" applyBorder="1" applyAlignment="1">
      <alignment vertical="center" wrapText="1"/>
    </xf>
    <xf numFmtId="0" fontId="46" fillId="11" borderId="290" xfId="0" applyFont="1" applyFill="1" applyBorder="1" applyAlignment="1">
      <alignment horizontal="left" vertical="center" wrapText="1"/>
    </xf>
    <xf numFmtId="166" fontId="46" fillId="11" borderId="290" xfId="0" applyNumberFormat="1" applyFont="1" applyFill="1" applyBorder="1" applyAlignment="1">
      <alignment horizontal="right" vertical="center"/>
    </xf>
    <xf numFmtId="166" fontId="46" fillId="11" borderId="291" xfId="0" applyNumberFormat="1" applyFont="1" applyFill="1" applyBorder="1" applyAlignment="1">
      <alignment horizontal="right" vertical="center"/>
    </xf>
    <xf numFmtId="3" fontId="19" fillId="11" borderId="272" xfId="0" applyNumberFormat="1" applyFont="1" applyFill="1" applyBorder="1" applyAlignment="1">
      <alignment horizontal="right" vertical="center"/>
    </xf>
    <xf numFmtId="0" fontId="46" fillId="11" borderId="292" xfId="0" applyFont="1" applyFill="1" applyBorder="1" applyAlignment="1">
      <alignment horizontal="left" vertical="center" wrapText="1"/>
    </xf>
    <xf numFmtId="3" fontId="17" fillId="11" borderId="291" xfId="0" applyNumberFormat="1" applyFont="1" applyFill="1" applyBorder="1" applyAlignment="1">
      <alignment horizontal="right" vertical="center"/>
    </xf>
    <xf numFmtId="189" fontId="19" fillId="11" borderId="293" xfId="0" applyNumberFormat="1" applyFont="1" applyFill="1" applyBorder="1" applyAlignment="1">
      <alignment horizontal="right" vertical="center"/>
    </xf>
    <xf numFmtId="189" fontId="19" fillId="11" borderId="294" xfId="0" applyNumberFormat="1" applyFont="1" applyFill="1" applyBorder="1" applyAlignment="1">
      <alignment horizontal="center" vertical="center"/>
    </xf>
    <xf numFmtId="189" fontId="19" fillId="11" borderId="276" xfId="0" applyNumberFormat="1" applyFont="1" applyFill="1" applyBorder="1" applyAlignment="1">
      <alignment horizontal="center" vertical="center"/>
    </xf>
    <xf numFmtId="189" fontId="19" fillId="11" borderId="295" xfId="0" applyNumberFormat="1" applyFont="1" applyFill="1" applyBorder="1" applyAlignment="1">
      <alignment horizontal="right" vertical="center"/>
    </xf>
    <xf numFmtId="189" fontId="19" fillId="11" borderId="276" xfId="0" applyNumberFormat="1" applyFont="1" applyFill="1" applyBorder="1" applyAlignment="1">
      <alignment horizontal="right" vertical="center"/>
    </xf>
    <xf numFmtId="189" fontId="19" fillId="11" borderId="100" xfId="0" applyNumberFormat="1" applyFont="1" applyFill="1" applyBorder="1" applyAlignment="1">
      <alignment horizontal="center" vertical="center"/>
    </xf>
    <xf numFmtId="3" fontId="6" fillId="11" borderId="0" xfId="0" applyNumberFormat="1" applyFont="1" applyFill="1" applyBorder="1" applyAlignment="1">
      <alignment horizontal="left" vertical="center"/>
    </xf>
    <xf numFmtId="0" fontId="15" fillId="11" borderId="0" xfId="0" applyFont="1" applyFill="1" applyBorder="1" applyAlignment="1">
      <alignment horizontal="left" vertical="center"/>
    </xf>
    <xf numFmtId="0" fontId="0" fillId="11" borderId="0" xfId="0" applyFill="1" applyBorder="1" applyAlignment="1">
      <alignment horizontal="left" vertical="center"/>
    </xf>
    <xf numFmtId="0" fontId="17" fillId="11" borderId="7" xfId="0" applyFont="1" applyFill="1" applyBorder="1" applyAlignment="1">
      <alignment vertical="center"/>
    </xf>
    <xf numFmtId="3" fontId="17" fillId="11" borderId="16" xfId="0" quotePrefix="1" applyNumberFormat="1" applyFont="1" applyFill="1" applyBorder="1" applyAlignment="1">
      <alignment horizontal="right" vertical="center"/>
    </xf>
    <xf numFmtId="3" fontId="17" fillId="11" borderId="0" xfId="0" applyNumberFormat="1" applyFont="1" applyFill="1" applyBorder="1" applyAlignment="1">
      <alignment vertical="center"/>
    </xf>
    <xf numFmtId="3" fontId="17" fillId="11" borderId="272" xfId="0" applyNumberFormat="1" applyFont="1" applyFill="1" applyBorder="1" applyAlignment="1">
      <alignment vertical="center"/>
    </xf>
    <xf numFmtId="3" fontId="17" fillId="11" borderId="272" xfId="0" applyNumberFormat="1" applyFont="1" applyFill="1" applyBorder="1" applyAlignment="1">
      <alignment horizontal="right" vertical="center"/>
    </xf>
    <xf numFmtId="3" fontId="19" fillId="11" borderId="36" xfId="0" applyNumberFormat="1" applyFont="1" applyFill="1" applyBorder="1" applyAlignment="1">
      <alignment horizontal="left" vertical="center"/>
    </xf>
    <xf numFmtId="0" fontId="5" fillId="11" borderId="7" xfId="0" applyFont="1" applyFill="1" applyBorder="1" applyAlignment="1">
      <alignment horizontal="center" vertical="center"/>
    </xf>
    <xf numFmtId="189" fontId="19" fillId="11" borderId="287" xfId="0" applyNumberFormat="1" applyFont="1" applyFill="1" applyBorder="1" applyAlignment="1">
      <alignment horizontal="right" vertical="center"/>
    </xf>
    <xf numFmtId="189" fontId="19" fillId="11" borderId="288" xfId="0" applyNumberFormat="1" applyFont="1" applyFill="1" applyBorder="1" applyAlignment="1">
      <alignment horizontal="right" vertical="center"/>
    </xf>
    <xf numFmtId="189" fontId="19" fillId="11" borderId="296" xfId="0" applyNumberFormat="1" applyFont="1" applyFill="1" applyBorder="1" applyAlignment="1">
      <alignment horizontal="right" vertical="center"/>
    </xf>
    <xf numFmtId="189" fontId="19" fillId="11" borderId="297" xfId="0" applyNumberFormat="1" applyFont="1" applyFill="1" applyBorder="1" applyAlignment="1">
      <alignment horizontal="right" vertical="center"/>
    </xf>
    <xf numFmtId="0" fontId="17" fillId="11" borderId="8" xfId="0" applyFont="1" applyFill="1" applyBorder="1" applyAlignment="1">
      <alignment vertical="center"/>
    </xf>
    <xf numFmtId="3" fontId="17" fillId="11" borderId="192" xfId="0" applyNumberFormat="1" applyFont="1" applyFill="1" applyBorder="1" applyAlignment="1">
      <alignment vertical="center"/>
    </xf>
    <xf numFmtId="3" fontId="17" fillId="11" borderId="27" xfId="0" applyNumberFormat="1" applyFont="1" applyFill="1" applyBorder="1" applyAlignment="1">
      <alignment vertical="center"/>
    </xf>
    <xf numFmtId="3" fontId="17" fillId="11" borderId="27" xfId="0" applyNumberFormat="1" applyFont="1" applyFill="1" applyBorder="1" applyAlignment="1">
      <alignment horizontal="right" vertical="center"/>
    </xf>
    <xf numFmtId="3" fontId="17" fillId="11" borderId="26" xfId="0" applyNumberFormat="1" applyFont="1" applyFill="1" applyBorder="1" applyAlignment="1">
      <alignment vertical="center"/>
    </xf>
    <xf numFmtId="3" fontId="17" fillId="11" borderId="281" xfId="0" applyNumberFormat="1" applyFont="1" applyFill="1" applyBorder="1" applyAlignment="1">
      <alignment vertical="center"/>
    </xf>
    <xf numFmtId="3" fontId="19" fillId="11" borderId="9" xfId="0" applyNumberFormat="1" applyFont="1" applyFill="1" applyBorder="1" applyAlignment="1">
      <alignment horizontal="left" vertical="center"/>
    </xf>
    <xf numFmtId="0" fontId="19" fillId="11" borderId="0" xfId="0" applyFont="1" applyFill="1" applyBorder="1" applyAlignment="1">
      <alignment horizontal="center" vertical="center"/>
    </xf>
    <xf numFmtId="189" fontId="0" fillId="11" borderId="0" xfId="0" applyNumberFormat="1" applyFill="1" applyBorder="1" applyAlignment="1">
      <alignment vertical="center"/>
    </xf>
    <xf numFmtId="9" fontId="23" fillId="11" borderId="13" xfId="1500" applyFont="1" applyFill="1" applyBorder="1" applyAlignment="1">
      <alignment horizontal="right" indent="1"/>
    </xf>
    <xf numFmtId="9" fontId="23" fillId="11" borderId="193" xfId="1500" applyFont="1" applyFill="1" applyBorder="1" applyAlignment="1">
      <alignment horizontal="right" indent="1"/>
    </xf>
    <xf numFmtId="197" fontId="46" fillId="11" borderId="111" xfId="768" applyNumberFormat="1" applyFont="1" applyFill="1" applyBorder="1" applyAlignment="1" applyProtection="1">
      <alignment horizontal="right" vertical="center"/>
    </xf>
    <xf numFmtId="197" fontId="46" fillId="11" borderId="176" xfId="768" applyNumberFormat="1" applyFont="1" applyFill="1" applyBorder="1" applyAlignment="1" applyProtection="1">
      <alignment horizontal="right" vertical="center"/>
    </xf>
    <xf numFmtId="4" fontId="46" fillId="11" borderId="224" xfId="768" applyNumberFormat="1" applyFont="1" applyFill="1" applyBorder="1" applyAlignment="1" applyProtection="1">
      <alignment horizontal="right" vertical="center"/>
    </xf>
    <xf numFmtId="4" fontId="46" fillId="11" borderId="111" xfId="768" applyNumberFormat="1" applyFont="1" applyFill="1" applyBorder="1" applyAlignment="1" applyProtection="1">
      <alignment horizontal="right" vertical="center"/>
    </xf>
    <xf numFmtId="4" fontId="46" fillId="11" borderId="228" xfId="768" applyNumberFormat="1" applyFont="1" applyFill="1" applyBorder="1" applyAlignment="1" applyProtection="1">
      <alignment horizontal="right" vertical="center"/>
    </xf>
    <xf numFmtId="172" fontId="0" fillId="11" borderId="6" xfId="0" applyNumberFormat="1" applyFill="1" applyBorder="1" applyAlignment="1">
      <alignment horizontal="right" indent="1"/>
    </xf>
    <xf numFmtId="172" fontId="0" fillId="11" borderId="77" xfId="0" applyNumberFormat="1" applyFill="1" applyBorder="1" applyAlignment="1">
      <alignment horizontal="right" indent="1"/>
    </xf>
    <xf numFmtId="172" fontId="0" fillId="11" borderId="79" xfId="0" applyNumberFormat="1" applyFill="1" applyBorder="1" applyAlignment="1">
      <alignment horizontal="right" indent="1"/>
    </xf>
    <xf numFmtId="172" fontId="0" fillId="11" borderId="80" xfId="0" applyNumberFormat="1" applyFill="1" applyBorder="1" applyAlignment="1">
      <alignment horizontal="right" indent="1"/>
    </xf>
    <xf numFmtId="172" fontId="6" fillId="11" borderId="6" xfId="732" applyNumberFormat="1" applyFont="1" applyFill="1" applyBorder="1" applyAlignment="1">
      <alignment horizontal="right" indent="1"/>
    </xf>
    <xf numFmtId="172" fontId="6" fillId="11" borderId="15" xfId="732" applyNumberFormat="1" applyFont="1" applyFill="1" applyBorder="1" applyAlignment="1">
      <alignment horizontal="right" indent="1"/>
    </xf>
    <xf numFmtId="172" fontId="6" fillId="11" borderId="36" xfId="732" applyNumberFormat="1" applyFont="1" applyFill="1" applyBorder="1" applyAlignment="1">
      <alignment horizontal="right" indent="1"/>
    </xf>
    <xf numFmtId="172" fontId="6" fillId="11" borderId="56" xfId="732" applyNumberFormat="1" applyFont="1" applyFill="1" applyBorder="1" applyAlignment="1">
      <alignment horizontal="right" indent="1"/>
    </xf>
    <xf numFmtId="0" fontId="0" fillId="0" borderId="0" xfId="0" applyAlignment="1"/>
    <xf numFmtId="4" fontId="46" fillId="11" borderId="197" xfId="1466" applyNumberFormat="1" applyFont="1" applyFill="1" applyBorder="1" applyAlignment="1">
      <alignment horizontal="right" vertical="center"/>
    </xf>
    <xf numFmtId="4" fontId="46" fillId="11" borderId="22" xfId="1466" applyNumberFormat="1" applyFont="1" applyFill="1" applyBorder="1" applyAlignment="1">
      <alignment horizontal="right" vertical="center"/>
    </xf>
    <xf numFmtId="4" fontId="46" fillId="11" borderId="298" xfId="1466" applyNumberFormat="1" applyFont="1" applyFill="1" applyBorder="1" applyAlignment="1">
      <alignment horizontal="right" vertical="center"/>
    </xf>
    <xf numFmtId="4" fontId="19" fillId="11" borderId="141" xfId="0" applyNumberFormat="1" applyFont="1" applyFill="1" applyBorder="1" applyAlignment="1">
      <alignment vertical="center"/>
    </xf>
    <xf numFmtId="4" fontId="46" fillId="11" borderId="244" xfId="1466" applyNumberFormat="1" applyFont="1" applyFill="1" applyBorder="1" applyAlignment="1">
      <alignment horizontal="right" vertical="center"/>
    </xf>
    <xf numFmtId="4" fontId="46" fillId="11" borderId="299" xfId="1466" applyNumberFormat="1" applyFont="1" applyFill="1" applyBorder="1" applyAlignment="1">
      <alignment horizontal="right" vertical="center"/>
    </xf>
    <xf numFmtId="4" fontId="19" fillId="11" borderId="142" xfId="0" applyNumberFormat="1" applyFont="1" applyFill="1" applyBorder="1" applyAlignment="1">
      <alignment vertical="center"/>
    </xf>
    <xf numFmtId="4" fontId="46" fillId="11" borderId="300" xfId="1466" applyNumberFormat="1" applyFont="1" applyFill="1" applyBorder="1" applyAlignment="1">
      <alignment horizontal="right" vertical="center"/>
    </xf>
    <xf numFmtId="4" fontId="46" fillId="11" borderId="301" xfId="1466" applyNumberFormat="1" applyFont="1" applyFill="1" applyBorder="1" applyAlignment="1">
      <alignment horizontal="right" vertical="center"/>
    </xf>
    <xf numFmtId="4" fontId="46" fillId="11" borderId="302" xfId="1466" applyNumberFormat="1" applyFont="1" applyFill="1" applyBorder="1" applyAlignment="1">
      <alignment horizontal="right" vertical="center"/>
    </xf>
    <xf numFmtId="4" fontId="19" fillId="11" borderId="303" xfId="0" applyNumberFormat="1" applyFont="1" applyFill="1" applyBorder="1" applyAlignment="1">
      <alignment vertical="center"/>
    </xf>
    <xf numFmtId="4" fontId="19" fillId="11" borderId="52" xfId="0" applyNumberFormat="1" applyFont="1" applyFill="1" applyBorder="1" applyAlignment="1">
      <alignment vertical="center"/>
    </xf>
    <xf numFmtId="4" fontId="19" fillId="11" borderId="12" xfId="0" applyNumberFormat="1" applyFont="1" applyFill="1" applyBorder="1" applyAlignment="1">
      <alignment vertical="center"/>
    </xf>
    <xf numFmtId="4" fontId="19" fillId="11" borderId="13" xfId="0" applyNumberFormat="1" applyFont="1" applyFill="1" applyBorder="1" applyAlignment="1">
      <alignment vertical="center"/>
    </xf>
    <xf numFmtId="4" fontId="19" fillId="11" borderId="140" xfId="0" applyNumberFormat="1" applyFont="1" applyFill="1" applyBorder="1" applyAlignment="1">
      <alignment vertical="center"/>
    </xf>
    <xf numFmtId="4" fontId="17" fillId="0" borderId="169" xfId="0" applyNumberFormat="1" applyFont="1" applyBorder="1" applyAlignment="1">
      <alignment vertical="center"/>
    </xf>
    <xf numFmtId="4" fontId="17" fillId="0" borderId="232" xfId="0" applyNumberFormat="1" applyFont="1" applyBorder="1" applyAlignment="1">
      <alignment vertical="center"/>
    </xf>
    <xf numFmtId="4" fontId="17" fillId="0" borderId="111" xfId="0" applyNumberFormat="1" applyFont="1" applyBorder="1" applyAlignment="1">
      <alignment vertical="center"/>
    </xf>
    <xf numFmtId="4" fontId="17" fillId="0" borderId="234" xfId="0" applyNumberFormat="1" applyFont="1" applyBorder="1" applyAlignment="1">
      <alignment vertical="center"/>
    </xf>
    <xf numFmtId="4" fontId="17" fillId="0" borderId="235" xfId="0" applyNumberFormat="1" applyFont="1" applyBorder="1" applyAlignment="1">
      <alignment vertical="center"/>
    </xf>
    <xf numFmtId="4" fontId="19" fillId="11" borderId="90" xfId="746" applyNumberFormat="1" applyFont="1" applyFill="1" applyBorder="1" applyAlignment="1">
      <alignment vertical="center"/>
    </xf>
    <xf numFmtId="4" fontId="19" fillId="11" borderId="187" xfId="746" applyNumberFormat="1" applyFont="1" applyFill="1" applyBorder="1" applyAlignment="1">
      <alignment vertical="center"/>
    </xf>
    <xf numFmtId="4" fontId="19" fillId="11" borderId="75" xfId="746" applyNumberFormat="1" applyFont="1" applyFill="1" applyBorder="1" applyAlignment="1">
      <alignment vertical="center"/>
    </xf>
    <xf numFmtId="4" fontId="19" fillId="11" borderId="36" xfId="746" applyNumberFormat="1" applyFont="1" applyFill="1" applyBorder="1" applyAlignment="1">
      <alignment horizontal="right" vertical="center"/>
    </xf>
    <xf numFmtId="4" fontId="19" fillId="11" borderId="90" xfId="746" applyNumberFormat="1" applyFont="1" applyFill="1" applyBorder="1" applyAlignment="1">
      <alignment horizontal="right" vertical="center"/>
    </xf>
    <xf numFmtId="4" fontId="19" fillId="11" borderId="304" xfId="746" applyNumberFormat="1" applyFont="1" applyFill="1" applyBorder="1" applyAlignment="1">
      <alignment vertical="center"/>
    </xf>
    <xf numFmtId="4" fontId="19" fillId="11" borderId="9" xfId="746" applyNumberFormat="1" applyFont="1" applyFill="1" applyBorder="1" applyAlignment="1">
      <alignment vertical="center"/>
    </xf>
    <xf numFmtId="4" fontId="19" fillId="11" borderId="305" xfId="746" applyNumberFormat="1" applyFont="1" applyFill="1" applyBorder="1" applyAlignment="1">
      <alignment horizontal="right" vertical="center"/>
    </xf>
    <xf numFmtId="4" fontId="19" fillId="11" borderId="306" xfId="746" applyNumberFormat="1" applyFont="1" applyFill="1" applyBorder="1" applyAlignment="1">
      <alignment horizontal="right" vertical="center"/>
    </xf>
    <xf numFmtId="4" fontId="19" fillId="11" borderId="235" xfId="746" applyNumberFormat="1" applyFont="1" applyFill="1" applyBorder="1" applyAlignment="1">
      <alignment horizontal="right" vertical="center"/>
    </xf>
    <xf numFmtId="4" fontId="19" fillId="11" borderId="107" xfId="746" applyNumberFormat="1" applyFont="1" applyFill="1" applyBorder="1" applyAlignment="1">
      <alignment vertical="center"/>
    </xf>
    <xf numFmtId="4" fontId="19" fillId="11" borderId="41" xfId="746" applyNumberFormat="1" applyFont="1" applyFill="1" applyBorder="1" applyAlignment="1">
      <alignment vertical="center"/>
    </xf>
    <xf numFmtId="4" fontId="19" fillId="11" borderId="33" xfId="746" applyNumberFormat="1" applyFont="1" applyFill="1" applyBorder="1" applyAlignment="1">
      <alignment vertical="center"/>
    </xf>
    <xf numFmtId="4" fontId="19" fillId="11" borderId="50" xfId="746" applyNumberFormat="1" applyFont="1" applyFill="1" applyBorder="1" applyAlignment="1">
      <alignment vertical="center"/>
    </xf>
    <xf numFmtId="4" fontId="19" fillId="11" borderId="307" xfId="746" applyNumberFormat="1" applyFont="1" applyFill="1" applyBorder="1" applyAlignment="1">
      <alignment vertical="center"/>
    </xf>
    <xf numFmtId="4" fontId="19" fillId="11" borderId="308" xfId="746" applyNumberFormat="1" applyFont="1" applyFill="1" applyBorder="1" applyAlignment="1">
      <alignment vertical="center"/>
    </xf>
    <xf numFmtId="4" fontId="19" fillId="11" borderId="309" xfId="746" applyNumberFormat="1" applyFont="1" applyFill="1" applyBorder="1" applyAlignment="1">
      <alignment vertical="center"/>
    </xf>
    <xf numFmtId="0" fontId="17" fillId="11" borderId="114" xfId="0" applyFont="1" applyFill="1" applyBorder="1" applyAlignment="1">
      <alignment horizontal="center" vertical="center"/>
    </xf>
    <xf numFmtId="0" fontId="17" fillId="11" borderId="169" xfId="0" applyFont="1" applyFill="1" applyBorder="1" applyAlignment="1">
      <alignment vertical="center"/>
    </xf>
    <xf numFmtId="4" fontId="46" fillId="11" borderId="169" xfId="1468" applyNumberFormat="1" applyFont="1" applyFill="1" applyBorder="1" applyAlignment="1">
      <alignment horizontal="right" vertical="center"/>
    </xf>
    <xf numFmtId="4" fontId="46" fillId="11" borderId="204" xfId="1468" applyNumberFormat="1" applyFont="1" applyFill="1" applyBorder="1" applyAlignment="1">
      <alignment horizontal="right" vertical="center"/>
    </xf>
    <xf numFmtId="4" fontId="19" fillId="11" borderId="232" xfId="746" applyNumberFormat="1" applyFont="1" applyFill="1" applyBorder="1" applyAlignment="1">
      <alignment horizontal="right" vertical="center"/>
    </xf>
    <xf numFmtId="0" fontId="17" fillId="11" borderId="210" xfId="0" applyFont="1" applyFill="1" applyBorder="1" applyAlignment="1">
      <alignment vertical="center" wrapText="1"/>
    </xf>
    <xf numFmtId="0" fontId="17" fillId="11" borderId="310" xfId="0" applyFont="1" applyFill="1" applyBorder="1" applyAlignment="1">
      <alignment vertical="center" wrapText="1"/>
    </xf>
    <xf numFmtId="0" fontId="17" fillId="11" borderId="15" xfId="0" applyFont="1" applyFill="1" applyBorder="1" applyAlignment="1">
      <alignment vertical="center" wrapText="1"/>
    </xf>
    <xf numFmtId="191" fontId="6" fillId="11" borderId="244" xfId="0" applyNumberFormat="1" applyFont="1" applyFill="1" applyBorder="1" applyAlignment="1">
      <alignment horizontal="right" vertical="center"/>
    </xf>
    <xf numFmtId="191" fontId="6" fillId="0" borderId="244" xfId="0" applyNumberFormat="1" applyFont="1" applyFill="1" applyBorder="1" applyAlignment="1">
      <alignment horizontal="right" vertical="center"/>
    </xf>
    <xf numFmtId="4" fontId="6" fillId="11" borderId="68" xfId="0" applyNumberFormat="1" applyFont="1" applyFill="1" applyBorder="1" applyAlignment="1">
      <alignment vertical="center"/>
    </xf>
    <xf numFmtId="4" fontId="6" fillId="11" borderId="16" xfId="0" applyNumberFormat="1" applyFont="1" applyFill="1" applyBorder="1" applyAlignment="1" applyProtection="1">
      <alignment horizontal="right" vertical="center"/>
      <protection locked="0"/>
    </xf>
    <xf numFmtId="4" fontId="6" fillId="11" borderId="35" xfId="0" applyNumberFormat="1" applyFont="1" applyFill="1" applyBorder="1" applyAlignment="1" applyProtection="1">
      <alignment horizontal="right" vertical="center"/>
      <protection locked="0"/>
    </xf>
    <xf numFmtId="4" fontId="6" fillId="11" borderId="21" xfId="0" applyNumberFormat="1" applyFont="1" applyFill="1" applyBorder="1" applyAlignment="1" applyProtection="1">
      <alignment horizontal="right" vertical="center"/>
      <protection locked="0"/>
    </xf>
    <xf numFmtId="4" fontId="6" fillId="11" borderId="32" xfId="0" applyNumberFormat="1" applyFont="1" applyFill="1" applyBorder="1" applyAlignment="1" applyProtection="1">
      <alignment horizontal="right" vertical="center"/>
      <protection locked="0"/>
    </xf>
    <xf numFmtId="4" fontId="6" fillId="11" borderId="15" xfId="0" applyNumberFormat="1" applyFont="1" applyFill="1" applyBorder="1" applyAlignment="1" applyProtection="1">
      <alignment horizontal="right" vertical="center"/>
      <protection locked="0"/>
    </xf>
    <xf numFmtId="4" fontId="19" fillId="11" borderId="311" xfId="0" applyNumberFormat="1" applyFont="1" applyFill="1" applyBorder="1" applyAlignment="1">
      <alignment vertical="center"/>
    </xf>
    <xf numFmtId="4" fontId="42" fillId="11" borderId="29" xfId="0" applyNumberFormat="1" applyFont="1" applyFill="1" applyBorder="1" applyAlignment="1" applyProtection="1">
      <alignment horizontal="right" vertical="center"/>
      <protection locked="0"/>
    </xf>
    <xf numFmtId="4" fontId="42" fillId="11" borderId="27" xfId="0" applyNumberFormat="1" applyFont="1" applyFill="1" applyBorder="1" applyAlignment="1" applyProtection="1">
      <alignment horizontal="right" vertical="center"/>
      <protection locked="0"/>
    </xf>
    <xf numFmtId="4" fontId="42" fillId="11" borderId="26" xfId="0" applyNumberFormat="1" applyFont="1" applyFill="1" applyBorder="1" applyAlignment="1" applyProtection="1">
      <alignment horizontal="right" vertical="center"/>
      <protection locked="0"/>
    </xf>
    <xf numFmtId="4" fontId="38" fillId="11" borderId="6" xfId="1472" applyNumberFormat="1" applyFont="1" applyFill="1" applyBorder="1" applyAlignment="1">
      <alignment horizontal="right" vertical="center"/>
    </xf>
    <xf numFmtId="4" fontId="38" fillId="11" borderId="65" xfId="1472" applyNumberFormat="1" applyFont="1" applyFill="1" applyBorder="1" applyAlignment="1">
      <alignment horizontal="right" vertical="center"/>
    </xf>
    <xf numFmtId="4" fontId="38" fillId="11" borderId="0" xfId="1472" applyNumberFormat="1" applyFont="1" applyFill="1" applyBorder="1" applyAlignment="1">
      <alignment horizontal="right" vertical="center"/>
    </xf>
    <xf numFmtId="4" fontId="38" fillId="11" borderId="298" xfId="1472" applyNumberFormat="1" applyFont="1" applyFill="1" applyBorder="1" applyAlignment="1">
      <alignment horizontal="right" vertical="center"/>
    </xf>
    <xf numFmtId="4" fontId="6" fillId="11" borderId="90" xfId="0" applyNumberFormat="1" applyFont="1" applyFill="1" applyBorder="1" applyAlignment="1">
      <alignment vertical="center"/>
    </xf>
    <xf numFmtId="0" fontId="17" fillId="11" borderId="19" xfId="0" applyFont="1" applyFill="1" applyBorder="1"/>
    <xf numFmtId="0" fontId="17" fillId="11" borderId="10" xfId="0" quotePrefix="1" applyFont="1" applyFill="1" applyBorder="1" applyAlignment="1">
      <alignment horizontal="center"/>
    </xf>
    <xf numFmtId="0" fontId="17" fillId="11" borderId="313" xfId="0" quotePrefix="1" applyFont="1" applyFill="1" applyBorder="1" applyAlignment="1">
      <alignment horizontal="center"/>
    </xf>
    <xf numFmtId="0" fontId="17" fillId="11" borderId="51" xfId="0" applyFont="1" applyFill="1" applyBorder="1" applyAlignment="1">
      <alignment vertical="top" wrapText="1"/>
    </xf>
    <xf numFmtId="0" fontId="17" fillId="11" borderId="6" xfId="0" applyFont="1" applyFill="1" applyBorder="1" applyAlignment="1">
      <alignment vertical="top" wrapText="1"/>
    </xf>
    <xf numFmtId="0" fontId="17" fillId="11" borderId="37" xfId="0" applyFont="1" applyFill="1" applyBorder="1"/>
    <xf numFmtId="0" fontId="17" fillId="11" borderId="26" xfId="0" applyFont="1" applyFill="1" applyBorder="1"/>
    <xf numFmtId="0" fontId="17" fillId="11" borderId="60" xfId="0" quotePrefix="1" applyFont="1" applyFill="1" applyBorder="1" applyAlignment="1">
      <alignment horizontal="center"/>
    </xf>
    <xf numFmtId="4" fontId="38" fillId="11" borderId="6" xfId="1473" applyNumberFormat="1" applyFont="1" applyFill="1" applyBorder="1" applyAlignment="1">
      <alignment horizontal="right" vertical="center"/>
    </xf>
    <xf numFmtId="4" fontId="38" fillId="11" borderId="298" xfId="1473" applyNumberFormat="1" applyFont="1" applyFill="1" applyBorder="1" applyAlignment="1">
      <alignment horizontal="right" vertical="center"/>
    </xf>
    <xf numFmtId="4" fontId="38" fillId="11" borderId="6" xfId="1473" applyNumberFormat="1" applyFont="1" applyFill="1" applyBorder="1" applyAlignment="1">
      <alignment horizontal="left" vertical="center" wrapText="1"/>
    </xf>
    <xf numFmtId="4" fontId="38" fillId="11" borderId="298" xfId="1473" applyNumberFormat="1" applyFont="1" applyFill="1" applyBorder="1" applyAlignment="1">
      <alignment horizontal="left" vertical="center" wrapText="1"/>
    </xf>
    <xf numFmtId="172" fontId="7" fillId="11" borderId="16" xfId="736" applyNumberFormat="1" applyFont="1" applyFill="1" applyBorder="1" applyAlignment="1">
      <alignment vertical="center"/>
    </xf>
    <xf numFmtId="172" fontId="23" fillId="0" borderId="58" xfId="736" applyNumberFormat="1" applyFont="1" applyFill="1" applyBorder="1" applyAlignment="1">
      <alignment vertical="center"/>
    </xf>
    <xf numFmtId="164" fontId="0" fillId="11" borderId="0" xfId="0" applyNumberFormat="1" applyFill="1"/>
    <xf numFmtId="173" fontId="0" fillId="11" borderId="127" xfId="0" applyNumberFormat="1" applyFill="1" applyBorder="1" applyAlignment="1">
      <alignment horizontal="center" vertical="center"/>
    </xf>
    <xf numFmtId="173" fontId="6" fillId="11" borderId="128" xfId="0" applyNumberFormat="1" applyFont="1" applyFill="1" applyBorder="1" applyAlignment="1">
      <alignment horizontal="center" vertical="center"/>
    </xf>
    <xf numFmtId="4" fontId="0" fillId="11" borderId="6" xfId="0" applyNumberFormat="1" applyFill="1" applyBorder="1" applyAlignment="1">
      <alignment horizontal="center" vertical="center"/>
    </xf>
    <xf numFmtId="4" fontId="6" fillId="11" borderId="317" xfId="0" applyNumberFormat="1" applyFont="1" applyFill="1" applyBorder="1" applyAlignment="1">
      <alignment horizontal="center" vertical="center"/>
    </xf>
    <xf numFmtId="173" fontId="0" fillId="11" borderId="131" xfId="0" applyNumberFormat="1" applyFill="1" applyBorder="1" applyAlignment="1">
      <alignment horizontal="center" vertical="center"/>
    </xf>
    <xf numFmtId="173" fontId="6" fillId="11" borderId="132" xfId="0" applyNumberFormat="1" applyFont="1" applyFill="1" applyBorder="1" applyAlignment="1">
      <alignment horizontal="center" vertical="center"/>
    </xf>
    <xf numFmtId="4" fontId="0" fillId="11" borderId="51" xfId="0" applyNumberFormat="1" applyFill="1" applyBorder="1" applyAlignment="1">
      <alignment horizontal="center" vertical="center"/>
    </xf>
    <xf numFmtId="4" fontId="6" fillId="11" borderId="190" xfId="0" applyNumberFormat="1" applyFont="1" applyFill="1" applyBorder="1" applyAlignment="1">
      <alignment horizontal="center" vertical="center"/>
    </xf>
    <xf numFmtId="173" fontId="6" fillId="11" borderId="105" xfId="0" applyNumberFormat="1" applyFont="1" applyFill="1" applyBorder="1" applyAlignment="1">
      <alignment horizontal="center" vertical="center"/>
    </xf>
    <xf numFmtId="4" fontId="6" fillId="11" borderId="93" xfId="0" applyNumberFormat="1" applyFont="1" applyFill="1" applyBorder="1" applyAlignment="1">
      <alignment horizontal="center" vertical="center"/>
    </xf>
    <xf numFmtId="4" fontId="0" fillId="11" borderId="127" xfId="0" applyNumberFormat="1" applyFill="1" applyBorder="1" applyAlignment="1">
      <alignment horizontal="center" vertical="center"/>
    </xf>
    <xf numFmtId="4" fontId="6" fillId="11" borderId="128" xfId="0" applyNumberFormat="1" applyFont="1" applyFill="1" applyBorder="1" applyAlignment="1">
      <alignment horizontal="center" vertical="center"/>
    </xf>
    <xf numFmtId="4" fontId="0" fillId="11" borderId="131" xfId="0" applyNumberFormat="1" applyFill="1" applyBorder="1" applyAlignment="1">
      <alignment horizontal="center" vertical="center"/>
    </xf>
    <xf numFmtId="4" fontId="6" fillId="11" borderId="132" xfId="0" applyNumberFormat="1" applyFont="1" applyFill="1" applyBorder="1" applyAlignment="1">
      <alignment horizontal="center" vertical="center"/>
    </xf>
    <xf numFmtId="4" fontId="0" fillId="11" borderId="318" xfId="0" applyNumberFormat="1" applyFill="1" applyBorder="1" applyAlignment="1">
      <alignment horizontal="center" vertical="center"/>
    </xf>
    <xf numFmtId="4" fontId="0" fillId="11" borderId="77" xfId="0" applyNumberFormat="1" applyFill="1" applyBorder="1" applyAlignment="1">
      <alignment horizontal="center" vertical="center"/>
    </xf>
    <xf numFmtId="4" fontId="6" fillId="11" borderId="185" xfId="0" applyNumberFormat="1" applyFont="1" applyFill="1" applyBorder="1" applyAlignment="1">
      <alignment horizontal="center" vertical="center"/>
    </xf>
    <xf numFmtId="4" fontId="6" fillId="11" borderId="149" xfId="0" applyNumberFormat="1" applyFont="1" applyFill="1" applyBorder="1" applyAlignment="1">
      <alignment horizontal="center" vertical="center"/>
    </xf>
    <xf numFmtId="4" fontId="6" fillId="11" borderId="18" xfId="0" applyNumberFormat="1" applyFont="1" applyFill="1" applyBorder="1" applyAlignment="1">
      <alignment horizontal="center" vertical="center"/>
    </xf>
    <xf numFmtId="4" fontId="6" fillId="11" borderId="319" xfId="0" applyNumberFormat="1" applyFont="1" applyFill="1" applyBorder="1" applyAlignment="1">
      <alignment horizontal="center" vertical="center"/>
    </xf>
    <xf numFmtId="173" fontId="0" fillId="11" borderId="105" xfId="0" applyNumberFormat="1" applyFill="1" applyBorder="1" applyAlignment="1">
      <alignment horizontal="center" vertical="center"/>
    </xf>
    <xf numFmtId="4" fontId="6" fillId="11" borderId="320" xfId="0" applyNumberFormat="1" applyFont="1" applyFill="1" applyBorder="1" applyAlignment="1">
      <alignment horizontal="center" vertical="center"/>
    </xf>
    <xf numFmtId="4" fontId="6" fillId="11" borderId="321" xfId="0" applyNumberFormat="1" applyFont="1" applyFill="1" applyBorder="1" applyAlignment="1">
      <alignment horizontal="center" vertical="center"/>
    </xf>
    <xf numFmtId="4" fontId="6" fillId="11" borderId="322" xfId="0" applyNumberFormat="1" applyFont="1" applyFill="1" applyBorder="1" applyAlignment="1">
      <alignment horizontal="center" vertical="center"/>
    </xf>
    <xf numFmtId="195" fontId="46" fillId="11" borderId="323" xfId="726" applyNumberFormat="1" applyFont="1" applyFill="1" applyBorder="1" applyAlignment="1" applyProtection="1">
      <alignment horizontal="right" vertical="center"/>
    </xf>
    <xf numFmtId="4" fontId="17" fillId="11" borderId="324" xfId="1500" applyNumberFormat="1" applyFont="1" applyFill="1" applyBorder="1" applyAlignment="1">
      <alignment horizontal="center" vertical="center"/>
    </xf>
    <xf numFmtId="195" fontId="46" fillId="11" borderId="59" xfId="726" applyNumberFormat="1" applyFont="1" applyFill="1" applyBorder="1" applyAlignment="1" applyProtection="1">
      <alignment horizontal="right" vertical="center"/>
    </xf>
    <xf numFmtId="195" fontId="17" fillId="11" borderId="97" xfId="726" applyNumberFormat="1" applyFont="1" applyFill="1" applyBorder="1" applyAlignment="1">
      <alignment horizontal="right" vertical="center"/>
    </xf>
    <xf numFmtId="0" fontId="8" fillId="0" borderId="0" xfId="0" applyFont="1" applyAlignment="1"/>
    <xf numFmtId="0" fontId="0" fillId="11" borderId="199" xfId="0" applyFill="1" applyBorder="1"/>
    <xf numFmtId="2" fontId="6" fillId="11" borderId="330" xfId="0" applyNumberFormat="1" applyFont="1" applyFill="1" applyBorder="1" applyAlignment="1">
      <alignment horizontal="center"/>
    </xf>
    <xf numFmtId="2" fontId="6" fillId="11" borderId="140" xfId="0" applyNumberFormat="1" applyFont="1" applyFill="1" applyBorder="1" applyAlignment="1">
      <alignment horizontal="center"/>
    </xf>
    <xf numFmtId="0" fontId="6" fillId="11" borderId="0" xfId="1328" applyFont="1" applyFill="1" applyBorder="1" applyAlignment="1"/>
    <xf numFmtId="2" fontId="6" fillId="11" borderId="0" xfId="1328" applyNumberFormat="1" applyFont="1" applyFill="1" applyBorder="1" applyAlignment="1">
      <alignment horizontal="center"/>
    </xf>
    <xf numFmtId="2" fontId="8" fillId="11" borderId="34" xfId="1328" applyNumberFormat="1" applyFill="1" applyBorder="1" applyAlignment="1">
      <alignment horizontal="center"/>
    </xf>
    <xf numFmtId="2" fontId="8" fillId="11" borderId="15" xfId="1328" applyNumberFormat="1" applyFill="1" applyBorder="1" applyAlignment="1">
      <alignment horizontal="center"/>
    </xf>
    <xf numFmtId="0" fontId="73" fillId="0" borderId="0" xfId="0" applyFont="1" applyFill="1" applyAlignment="1">
      <alignment vertical="center"/>
    </xf>
    <xf numFmtId="0" fontId="73" fillId="0" borderId="0" xfId="0" applyFont="1" applyFill="1"/>
    <xf numFmtId="0" fontId="73" fillId="0" borderId="0" xfId="0" applyFont="1" applyFill="1" applyBorder="1" applyAlignment="1">
      <alignment vertical="center"/>
    </xf>
    <xf numFmtId="0" fontId="73" fillId="0" borderId="0" xfId="0" applyFont="1" applyFill="1" applyBorder="1"/>
    <xf numFmtId="189" fontId="73" fillId="0" borderId="0" xfId="0" applyNumberFormat="1" applyFont="1" applyFill="1" applyBorder="1"/>
    <xf numFmtId="9" fontId="73" fillId="0" borderId="0" xfId="1498" applyNumberFormat="1" applyFont="1" applyFill="1" applyBorder="1"/>
    <xf numFmtId="0" fontId="73" fillId="11" borderId="0" xfId="0" applyFont="1" applyFill="1" applyBorder="1"/>
    <xf numFmtId="0" fontId="73" fillId="11" borderId="0" xfId="0" applyFont="1" applyFill="1"/>
    <xf numFmtId="0" fontId="73" fillId="11" borderId="0" xfId="768" applyFont="1" applyFill="1" applyBorder="1"/>
    <xf numFmtId="0" fontId="73" fillId="0" borderId="0" xfId="768" applyFont="1"/>
    <xf numFmtId="0" fontId="73" fillId="0" borderId="0" xfId="0" applyFont="1"/>
    <xf numFmtId="0" fontId="76" fillId="0" borderId="0" xfId="768" applyFont="1" applyFill="1" applyBorder="1" applyAlignment="1">
      <alignment horizontal="left"/>
    </xf>
    <xf numFmtId="0" fontId="73" fillId="0" borderId="0" xfId="768" applyFont="1" applyFill="1" applyBorder="1"/>
    <xf numFmtId="0" fontId="73" fillId="0" borderId="0" xfId="1461" applyFont="1" applyFill="1" applyBorder="1"/>
    <xf numFmtId="0" fontId="73" fillId="0" borderId="0" xfId="768" applyFont="1" applyFill="1"/>
    <xf numFmtId="0" fontId="77" fillId="0" borderId="0" xfId="768" applyFont="1" applyFill="1" applyBorder="1" applyAlignment="1">
      <alignment horizontal="left"/>
    </xf>
    <xf numFmtId="0" fontId="78" fillId="0" borderId="0" xfId="768" applyFont="1" applyFill="1" applyBorder="1" applyAlignment="1">
      <alignment horizontal="left"/>
    </xf>
    <xf numFmtId="0" fontId="75" fillId="0" borderId="0" xfId="768" applyFont="1" applyFill="1" applyBorder="1"/>
    <xf numFmtId="0" fontId="75" fillId="0" borderId="0" xfId="768" applyFont="1" applyFill="1" applyBorder="1" applyAlignment="1">
      <alignment horizontal="left"/>
    </xf>
    <xf numFmtId="190" fontId="75" fillId="0" borderId="0" xfId="768" applyNumberFormat="1" applyFont="1" applyFill="1" applyBorder="1"/>
    <xf numFmtId="0" fontId="75" fillId="0" borderId="0" xfId="1461" applyFont="1" applyFill="1" applyBorder="1" applyAlignment="1">
      <alignment horizontal="center" wrapText="1"/>
    </xf>
    <xf numFmtId="0" fontId="75" fillId="0" borderId="0" xfId="1461" applyFont="1" applyFill="1" applyBorder="1" applyAlignment="1">
      <alignment horizontal="left" vertical="top" wrapText="1"/>
    </xf>
    <xf numFmtId="3" fontId="73" fillId="0" borderId="0" xfId="768" applyNumberFormat="1" applyFont="1" applyFill="1" applyBorder="1"/>
    <xf numFmtId="4" fontId="75" fillId="0" borderId="0" xfId="1461" applyNumberFormat="1" applyFont="1" applyFill="1" applyBorder="1" applyAlignment="1">
      <alignment horizontal="right" vertical="top"/>
    </xf>
    <xf numFmtId="9" fontId="73" fillId="0" borderId="0" xfId="1500" applyFont="1" applyFill="1" applyBorder="1"/>
    <xf numFmtId="196" fontId="75" fillId="0" borderId="0" xfId="1461" applyNumberFormat="1" applyFont="1" applyFill="1" applyBorder="1" applyAlignment="1">
      <alignment horizontal="right" vertical="top"/>
    </xf>
    <xf numFmtId="190" fontId="73" fillId="0" borderId="0" xfId="768" applyNumberFormat="1" applyFont="1" applyFill="1" applyBorder="1"/>
    <xf numFmtId="168" fontId="73" fillId="0" borderId="0" xfId="1500" applyNumberFormat="1" applyFont="1" applyFill="1" applyBorder="1"/>
    <xf numFmtId="0" fontId="73" fillId="0" borderId="0" xfId="768" applyFont="1" applyFill="1" applyBorder="1" applyAlignment="1">
      <alignment vertical="center"/>
    </xf>
    <xf numFmtId="2" fontId="73" fillId="0" borderId="0" xfId="768" applyNumberFormat="1" applyFont="1" applyFill="1" applyBorder="1" applyAlignment="1">
      <alignment vertical="center"/>
    </xf>
    <xf numFmtId="0" fontId="77" fillId="0" borderId="0" xfId="768" applyNumberFormat="1" applyFont="1" applyFill="1" applyBorder="1" applyAlignment="1" applyProtection="1">
      <alignment horizontal="center" vertical="center"/>
      <protection locked="0"/>
    </xf>
    <xf numFmtId="0" fontId="73" fillId="0" borderId="0" xfId="768" applyFont="1" applyFill="1" applyBorder="1" applyAlignment="1">
      <alignment horizontal="center" vertical="center"/>
    </xf>
    <xf numFmtId="0" fontId="77" fillId="0" borderId="0" xfId="768" applyFont="1" applyFill="1" applyBorder="1" applyAlignment="1">
      <alignment horizontal="center" vertical="center"/>
    </xf>
    <xf numFmtId="0" fontId="73" fillId="0" borderId="0" xfId="768" applyNumberFormat="1" applyFont="1" applyFill="1" applyBorder="1" applyAlignment="1" applyProtection="1">
      <alignment horizontal="center"/>
      <protection locked="0"/>
    </xf>
    <xf numFmtId="0" fontId="73" fillId="0" borderId="0" xfId="768" applyFont="1" applyFill="1" applyBorder="1" applyAlignment="1">
      <alignment horizontal="center"/>
    </xf>
    <xf numFmtId="192" fontId="79" fillId="0" borderId="0" xfId="726" applyNumberFormat="1" applyFont="1" applyFill="1" applyBorder="1" applyAlignment="1" applyProtection="1">
      <alignment horizontal="right"/>
    </xf>
    <xf numFmtId="192" fontId="79" fillId="0" borderId="0" xfId="768" applyNumberFormat="1" applyFont="1" applyFill="1" applyBorder="1" applyAlignment="1">
      <alignment horizontal="right"/>
    </xf>
    <xf numFmtId="192" fontId="79" fillId="0" borderId="0" xfId="726" applyNumberFormat="1" applyFont="1" applyFill="1" applyBorder="1" applyAlignment="1">
      <alignment horizontal="right"/>
    </xf>
    <xf numFmtId="0" fontId="77" fillId="0" borderId="0" xfId="768" applyFont="1" applyFill="1" applyBorder="1"/>
    <xf numFmtId="192" fontId="79" fillId="0" borderId="0" xfId="768" applyNumberFormat="1" applyFont="1" applyFill="1" applyBorder="1"/>
    <xf numFmtId="192" fontId="79" fillId="0" borderId="0" xfId="726" applyNumberFormat="1" applyFont="1" applyFill="1" applyBorder="1"/>
    <xf numFmtId="190" fontId="73" fillId="0" borderId="0" xfId="768" applyNumberFormat="1" applyFont="1" applyFill="1" applyBorder="1" applyAlignment="1">
      <alignment horizontal="left"/>
    </xf>
    <xf numFmtId="10" fontId="73" fillId="0" borderId="0" xfId="1500" applyNumberFormat="1" applyFont="1" applyFill="1" applyBorder="1"/>
    <xf numFmtId="176" fontId="73" fillId="0" borderId="0" xfId="768" applyNumberFormat="1" applyFont="1" applyFill="1" applyBorder="1"/>
    <xf numFmtId="0" fontId="77" fillId="0" borderId="0" xfId="768" applyFont="1" applyFill="1" applyBorder="1" applyAlignment="1">
      <alignment horizontal="center"/>
    </xf>
    <xf numFmtId="165" fontId="79" fillId="0" borderId="0" xfId="726" applyFont="1" applyFill="1" applyBorder="1"/>
    <xf numFmtId="174" fontId="79" fillId="0" borderId="0" xfId="768" applyNumberFormat="1" applyFont="1" applyFill="1" applyBorder="1"/>
    <xf numFmtId="165" fontId="79" fillId="0" borderId="0" xfId="726" applyFont="1" applyFill="1" applyBorder="1" applyAlignment="1">
      <alignment horizontal="right"/>
    </xf>
    <xf numFmtId="174" fontId="73" fillId="0" borderId="0" xfId="768" applyNumberFormat="1" applyFont="1" applyFill="1" applyBorder="1"/>
    <xf numFmtId="165" fontId="75" fillId="0" borderId="0" xfId="726" applyFont="1" applyFill="1" applyBorder="1"/>
    <xf numFmtId="165" fontId="75" fillId="0" borderId="0" xfId="726" applyFont="1" applyFill="1" applyBorder="1" applyAlignment="1">
      <alignment horizontal="right"/>
    </xf>
    <xf numFmtId="165" fontId="73" fillId="0" borderId="0" xfId="726" applyFont="1" applyFill="1" applyBorder="1"/>
    <xf numFmtId="165" fontId="79" fillId="0" borderId="0" xfId="726" applyFont="1" applyFill="1" applyBorder="1" applyAlignment="1" applyProtection="1">
      <alignment horizontal="right"/>
    </xf>
    <xf numFmtId="0" fontId="77" fillId="0" borderId="0" xfId="768" applyNumberFormat="1" applyFont="1" applyFill="1" applyBorder="1" applyAlignment="1" applyProtection="1">
      <alignment horizontal="center"/>
      <protection locked="0"/>
    </xf>
    <xf numFmtId="193" fontId="73" fillId="0" borderId="0" xfId="768" applyNumberFormat="1" applyFont="1" applyFill="1" applyBorder="1"/>
    <xf numFmtId="194" fontId="75" fillId="0" borderId="0" xfId="726" applyNumberFormat="1" applyFont="1" applyFill="1" applyBorder="1" applyAlignment="1">
      <alignment horizontal="right"/>
    </xf>
    <xf numFmtId="0" fontId="73" fillId="0" borderId="0" xfId="1462" applyFont="1" applyFill="1" applyBorder="1"/>
    <xf numFmtId="168" fontId="73" fillId="0" borderId="0" xfId="768" applyNumberFormat="1" applyFont="1" applyFill="1" applyBorder="1"/>
    <xf numFmtId="0" fontId="80" fillId="0" borderId="0" xfId="768" applyFont="1" applyFill="1" applyBorder="1"/>
    <xf numFmtId="0" fontId="80" fillId="0" borderId="0" xfId="0" applyFont="1" applyFill="1" applyBorder="1"/>
    <xf numFmtId="0" fontId="80" fillId="0" borderId="0" xfId="768" applyFont="1" applyFill="1" applyBorder="1" applyAlignment="1">
      <alignment vertical="center"/>
    </xf>
    <xf numFmtId="169" fontId="80" fillId="0" borderId="0" xfId="768" applyNumberFormat="1" applyFont="1" applyFill="1" applyBorder="1" applyAlignment="1">
      <alignment vertical="center"/>
    </xf>
    <xf numFmtId="0" fontId="80" fillId="0" borderId="0" xfId="0" applyFont="1" applyFill="1" applyBorder="1" applyAlignment="1">
      <alignment vertical="center"/>
    </xf>
    <xf numFmtId="0" fontId="73" fillId="0" borderId="0" xfId="1479" applyFont="1" applyFill="1" applyBorder="1"/>
    <xf numFmtId="2" fontId="73" fillId="0" borderId="0" xfId="768" applyNumberFormat="1" applyFont="1" applyFill="1" applyBorder="1"/>
    <xf numFmtId="10" fontId="73" fillId="0" borderId="0" xfId="1500" applyNumberFormat="1" applyFont="1" applyFill="1" applyBorder="1" applyAlignment="1">
      <alignment horizontal="center"/>
    </xf>
    <xf numFmtId="164" fontId="81" fillId="0" borderId="0" xfId="1221" applyNumberFormat="1" applyFont="1" applyFill="1" applyBorder="1"/>
    <xf numFmtId="191" fontId="73" fillId="0" borderId="0" xfId="768" applyNumberFormat="1" applyFont="1" applyFill="1" applyBorder="1"/>
    <xf numFmtId="0" fontId="73" fillId="0" borderId="0" xfId="768" applyNumberFormat="1" applyFont="1" applyFill="1" applyBorder="1"/>
    <xf numFmtId="0" fontId="75" fillId="0" borderId="0" xfId="1462" applyFont="1" applyFill="1" applyBorder="1" applyAlignment="1">
      <alignment horizontal="center" wrapText="1"/>
    </xf>
    <xf numFmtId="0" fontId="75" fillId="0" borderId="0" xfId="1462" applyFont="1" applyFill="1" applyBorder="1" applyAlignment="1">
      <alignment horizontal="left" vertical="top"/>
    </xf>
    <xf numFmtId="172" fontId="75" fillId="0" borderId="0" xfId="1462" applyNumberFormat="1" applyFont="1" applyFill="1" applyBorder="1" applyAlignment="1">
      <alignment horizontal="right" vertical="top"/>
    </xf>
    <xf numFmtId="172" fontId="75" fillId="0" borderId="0" xfId="1462" applyNumberFormat="1" applyFont="1" applyFill="1" applyBorder="1" applyAlignment="1">
      <alignment horizontal="left" vertical="top" wrapText="1"/>
    </xf>
    <xf numFmtId="0" fontId="75" fillId="0" borderId="0" xfId="1462" applyFont="1" applyFill="1" applyBorder="1" applyAlignment="1">
      <alignment horizontal="left" vertical="top" wrapText="1"/>
    </xf>
    <xf numFmtId="0" fontId="73" fillId="11" borderId="0" xfId="1463" applyFont="1" applyFill="1" applyBorder="1"/>
    <xf numFmtId="0" fontId="73" fillId="0" borderId="0" xfId="0" applyFont="1" applyBorder="1"/>
    <xf numFmtId="43" fontId="73" fillId="11" borderId="0" xfId="0" applyNumberFormat="1" applyFont="1" applyFill="1" applyBorder="1"/>
    <xf numFmtId="0" fontId="75" fillId="11" borderId="0" xfId="1463" applyFont="1" applyFill="1" applyBorder="1" applyAlignment="1">
      <alignment horizontal="center" wrapText="1"/>
    </xf>
    <xf numFmtId="0" fontId="75" fillId="11" borderId="0" xfId="1463" applyFont="1" applyFill="1" applyBorder="1" applyAlignment="1">
      <alignment horizontal="left" vertical="top"/>
    </xf>
    <xf numFmtId="4" fontId="75" fillId="11" borderId="0" xfId="1463" applyNumberFormat="1" applyFont="1" applyFill="1" applyBorder="1" applyAlignment="1">
      <alignment horizontal="right" vertical="top"/>
    </xf>
    <xf numFmtId="0" fontId="75" fillId="11" borderId="0" xfId="1463" applyFont="1" applyFill="1" applyBorder="1" applyAlignment="1">
      <alignment horizontal="left" vertical="top" wrapText="1"/>
    </xf>
    <xf numFmtId="3" fontId="73" fillId="11" borderId="0" xfId="0" applyNumberFormat="1" applyFont="1" applyFill="1" applyBorder="1"/>
    <xf numFmtId="4" fontId="73" fillId="11" borderId="0" xfId="0" applyNumberFormat="1" applyFont="1" applyFill="1" applyBorder="1"/>
    <xf numFmtId="0" fontId="79" fillId="11" borderId="0" xfId="0" applyFont="1" applyFill="1" applyBorder="1" applyAlignment="1">
      <alignment horizontal="center"/>
    </xf>
    <xf numFmtId="0" fontId="79" fillId="11" borderId="0" xfId="0" applyFont="1" applyFill="1" applyBorder="1" applyAlignment="1">
      <alignment horizontal="center" wrapText="1"/>
    </xf>
    <xf numFmtId="191" fontId="73" fillId="11" borderId="0" xfId="0" applyNumberFormat="1" applyFont="1" applyFill="1" applyBorder="1"/>
    <xf numFmtId="0" fontId="73" fillId="11" borderId="0" xfId="0" applyFont="1" applyFill="1" applyBorder="1" applyAlignment="1">
      <alignment horizontal="center" vertical="center"/>
    </xf>
    <xf numFmtId="0" fontId="77" fillId="11" borderId="0" xfId="0" applyFont="1" applyFill="1" applyBorder="1"/>
    <xf numFmtId="4" fontId="77" fillId="11" borderId="0" xfId="0" applyNumberFormat="1" applyFont="1" applyFill="1" applyBorder="1"/>
    <xf numFmtId="9" fontId="73" fillId="11" borderId="0" xfId="1498" applyFont="1" applyFill="1" applyBorder="1" applyAlignment="1">
      <alignment horizontal="center"/>
    </xf>
    <xf numFmtId="9" fontId="77" fillId="11" borderId="0" xfId="1498" applyFont="1" applyFill="1" applyBorder="1" applyAlignment="1">
      <alignment horizontal="center"/>
    </xf>
    <xf numFmtId="0" fontId="73" fillId="11" borderId="0" xfId="0" applyFont="1" applyFill="1" applyBorder="1" applyAlignment="1">
      <alignment horizontal="center"/>
    </xf>
    <xf numFmtId="0" fontId="77" fillId="11" borderId="0" xfId="0" applyFont="1" applyFill="1" applyBorder="1" applyAlignment="1">
      <alignment horizontal="center"/>
    </xf>
    <xf numFmtId="9" fontId="73" fillId="11" borderId="0" xfId="1498" applyFont="1" applyFill="1" applyBorder="1"/>
    <xf numFmtId="9" fontId="77" fillId="11" borderId="0" xfId="1498" applyFont="1" applyFill="1" applyBorder="1" applyAlignment="1">
      <alignment horizontal="right"/>
    </xf>
    <xf numFmtId="9" fontId="73" fillId="11" borderId="0" xfId="1498" applyFont="1" applyFill="1" applyBorder="1" applyAlignment="1">
      <alignment horizontal="right"/>
    </xf>
    <xf numFmtId="4" fontId="77" fillId="11" borderId="0" xfId="0" applyNumberFormat="1" applyFont="1" applyFill="1" applyBorder="1" applyAlignment="1">
      <alignment horizontal="right"/>
    </xf>
    <xf numFmtId="4" fontId="77" fillId="11" borderId="0" xfId="1498" applyNumberFormat="1" applyFont="1" applyFill="1" applyBorder="1" applyAlignment="1">
      <alignment horizontal="right"/>
    </xf>
    <xf numFmtId="3" fontId="77" fillId="11" borderId="0" xfId="0" applyNumberFormat="1" applyFont="1" applyFill="1" applyBorder="1" applyAlignment="1">
      <alignment horizontal="right"/>
    </xf>
    <xf numFmtId="9" fontId="73" fillId="11" borderId="0" xfId="1498" applyNumberFormat="1" applyFont="1" applyFill="1" applyBorder="1" applyAlignment="1">
      <alignment horizontal="right"/>
    </xf>
    <xf numFmtId="3" fontId="73" fillId="11" borderId="0" xfId="0" applyNumberFormat="1" applyFont="1" applyFill="1" applyBorder="1" applyAlignment="1">
      <alignment horizontal="right"/>
    </xf>
    <xf numFmtId="3" fontId="73" fillId="11" borderId="0" xfId="0" applyNumberFormat="1" applyFont="1" applyFill="1" applyBorder="1" applyAlignment="1"/>
    <xf numFmtId="0" fontId="73" fillId="11" borderId="0" xfId="768" applyFont="1" applyFill="1"/>
    <xf numFmtId="178" fontId="73" fillId="11" borderId="0" xfId="768" applyNumberFormat="1" applyFont="1" applyFill="1" applyBorder="1"/>
    <xf numFmtId="0" fontId="73" fillId="11" borderId="0" xfId="0" applyFont="1" applyFill="1" applyBorder="1" applyAlignment="1"/>
    <xf numFmtId="0" fontId="73" fillId="11" borderId="0" xfId="1478" applyFont="1" applyFill="1" applyBorder="1"/>
    <xf numFmtId="0" fontId="73" fillId="11" borderId="0" xfId="1464" applyFont="1" applyFill="1" applyBorder="1" applyAlignment="1"/>
    <xf numFmtId="0" fontId="73" fillId="11" borderId="0" xfId="0" applyFont="1" applyFill="1" applyBorder="1" applyAlignment="1">
      <alignment horizontal="right"/>
    </xf>
    <xf numFmtId="0" fontId="82" fillId="11" borderId="0" xfId="0" applyFont="1" applyFill="1" applyBorder="1"/>
    <xf numFmtId="2" fontId="82" fillId="11" borderId="0" xfId="0" applyNumberFormat="1" applyFont="1" applyFill="1" applyBorder="1"/>
    <xf numFmtId="173" fontId="82" fillId="11" borderId="0" xfId="0" applyNumberFormat="1" applyFont="1" applyFill="1" applyBorder="1"/>
    <xf numFmtId="172" fontId="82" fillId="11" borderId="0" xfId="0" applyNumberFormat="1" applyFont="1" applyFill="1" applyBorder="1"/>
    <xf numFmtId="2" fontId="73" fillId="11" borderId="0" xfId="768" applyNumberFormat="1" applyFont="1" applyFill="1" applyBorder="1"/>
    <xf numFmtId="4" fontId="75" fillId="11" borderId="0" xfId="1466" applyNumberFormat="1" applyFont="1" applyFill="1" applyBorder="1" applyAlignment="1">
      <alignment horizontal="right" vertical="center"/>
    </xf>
    <xf numFmtId="169" fontId="73" fillId="11" borderId="0" xfId="0" applyNumberFormat="1" applyFont="1" applyFill="1" applyBorder="1"/>
    <xf numFmtId="173" fontId="73" fillId="11" borderId="0" xfId="0" applyNumberFormat="1" applyFont="1" applyFill="1" applyBorder="1"/>
    <xf numFmtId="0" fontId="81" fillId="11" borderId="0" xfId="1317" applyFont="1" applyFill="1" applyBorder="1"/>
    <xf numFmtId="174" fontId="73" fillId="11" borderId="0" xfId="0" applyNumberFormat="1" applyFont="1" applyFill="1" applyBorder="1"/>
    <xf numFmtId="179" fontId="75" fillId="11" borderId="0" xfId="1466" applyNumberFormat="1" applyFont="1" applyFill="1" applyBorder="1" applyAlignment="1">
      <alignment horizontal="right" vertical="center"/>
    </xf>
    <xf numFmtId="0" fontId="81" fillId="11" borderId="0" xfId="1449" applyFont="1" applyFill="1" applyBorder="1"/>
    <xf numFmtId="4" fontId="73" fillId="11" borderId="0" xfId="0" applyNumberFormat="1" applyFont="1" applyFill="1" applyBorder="1" applyAlignment="1">
      <alignment horizontal="right" vertical="center"/>
    </xf>
    <xf numFmtId="0" fontId="73" fillId="11" borderId="0" xfId="0" applyFont="1" applyFill="1" applyBorder="1" applyAlignment="1">
      <alignment vertical="center"/>
    </xf>
    <xf numFmtId="0" fontId="81" fillId="11" borderId="0" xfId="1453" applyFont="1" applyFill="1" applyBorder="1"/>
    <xf numFmtId="2" fontId="73" fillId="11" borderId="0" xfId="0" applyNumberFormat="1" applyFont="1" applyFill="1" applyBorder="1"/>
    <xf numFmtId="172" fontId="73" fillId="11" borderId="0" xfId="0" applyNumberFormat="1" applyFont="1" applyFill="1" applyBorder="1" applyAlignment="1"/>
    <xf numFmtId="180" fontId="77" fillId="0" borderId="0" xfId="0" applyNumberFormat="1" applyFont="1" applyFill="1" applyBorder="1" applyAlignment="1">
      <alignment vertical="center"/>
    </xf>
    <xf numFmtId="0" fontId="77" fillId="0" borderId="0" xfId="0" applyFont="1" applyFill="1" applyBorder="1" applyAlignment="1">
      <alignment vertical="center"/>
    </xf>
    <xf numFmtId="0" fontId="73" fillId="0" borderId="0" xfId="0" applyFont="1" applyFill="1" applyBorder="1" applyAlignment="1">
      <alignment horizontal="center" vertical="center"/>
    </xf>
    <xf numFmtId="165" fontId="73" fillId="0" borderId="0" xfId="746" applyNumberFormat="1" applyFont="1" applyFill="1" applyBorder="1" applyAlignment="1">
      <alignment vertical="center"/>
    </xf>
    <xf numFmtId="165" fontId="73" fillId="0" borderId="0" xfId="0" applyNumberFormat="1" applyFont="1" applyFill="1" applyBorder="1" applyAlignment="1">
      <alignment vertical="center"/>
    </xf>
    <xf numFmtId="2" fontId="73" fillId="0" borderId="0" xfId="746" applyNumberFormat="1" applyFont="1" applyFill="1" applyBorder="1" applyAlignment="1">
      <alignment vertical="center"/>
    </xf>
    <xf numFmtId="172" fontId="75" fillId="0" borderId="0" xfId="1468" applyNumberFormat="1" applyFont="1" applyFill="1" applyBorder="1" applyAlignment="1">
      <alignment horizontal="center"/>
    </xf>
    <xf numFmtId="172" fontId="75" fillId="0" borderId="0" xfId="1468" applyNumberFormat="1" applyFont="1" applyFill="1" applyBorder="1" applyAlignment="1">
      <alignment horizontal="center" wrapText="1"/>
    </xf>
    <xf numFmtId="0" fontId="84" fillId="0" borderId="0" xfId="833" applyFont="1" applyFill="1" applyBorder="1" applyAlignment="1">
      <alignment vertical="center"/>
    </xf>
    <xf numFmtId="0" fontId="6" fillId="11" borderId="0" xfId="0" applyFont="1" applyFill="1" applyBorder="1" applyAlignment="1">
      <alignment horizontal="right"/>
    </xf>
    <xf numFmtId="0" fontId="84" fillId="0" borderId="0" xfId="833" applyFont="1" applyFill="1" applyBorder="1"/>
    <xf numFmtId="0" fontId="22" fillId="11" borderId="146" xfId="0" applyFont="1" applyFill="1" applyBorder="1" applyAlignment="1">
      <alignment horizontal="right" vertical="center"/>
    </xf>
    <xf numFmtId="0" fontId="22" fillId="11" borderId="18" xfId="0" applyFont="1" applyFill="1" applyBorder="1" applyAlignment="1">
      <alignment horizontal="right" vertical="center"/>
    </xf>
    <xf numFmtId="0" fontId="22" fillId="11" borderId="320" xfId="0" applyFont="1" applyFill="1" applyBorder="1" applyAlignment="1">
      <alignment horizontal="right" vertical="center"/>
    </xf>
    <xf numFmtId="0" fontId="6" fillId="11" borderId="10" xfId="0" quotePrefix="1" applyFont="1" applyFill="1" applyBorder="1" applyAlignment="1">
      <alignment horizontal="center" vertical="center"/>
    </xf>
    <xf numFmtId="0" fontId="6" fillId="11" borderId="10" xfId="0" applyFont="1" applyFill="1" applyBorder="1" applyAlignment="1">
      <alignment horizontal="center" vertical="center"/>
    </xf>
    <xf numFmtId="0" fontId="6" fillId="11" borderId="313" xfId="0" applyFont="1" applyFill="1" applyBorder="1" applyAlignment="1">
      <alignment horizontal="center" vertical="center"/>
    </xf>
    <xf numFmtId="0" fontId="6" fillId="11" borderId="37" xfId="0" applyFont="1" applyFill="1" applyBorder="1" applyAlignment="1">
      <alignment vertical="center"/>
    </xf>
    <xf numFmtId="0" fontId="6" fillId="11" borderId="175" xfId="0" quotePrefix="1" applyFont="1" applyFill="1" applyBorder="1" applyAlignment="1">
      <alignment horizontal="center" vertical="center"/>
    </xf>
    <xf numFmtId="0" fontId="6" fillId="11" borderId="15" xfId="0" applyFont="1" applyFill="1" applyBorder="1" applyAlignment="1">
      <alignment vertical="center"/>
    </xf>
    <xf numFmtId="0" fontId="6" fillId="11" borderId="49" xfId="0" applyFont="1" applyFill="1" applyBorder="1" applyAlignment="1">
      <alignment vertical="center" wrapText="1"/>
    </xf>
    <xf numFmtId="0" fontId="6" fillId="11" borderId="51" xfId="0" applyFont="1" applyFill="1" applyBorder="1" applyAlignment="1">
      <alignment vertical="center" wrapText="1"/>
    </xf>
    <xf numFmtId="0" fontId="6" fillId="11" borderId="6" xfId="0" applyFont="1" applyFill="1" applyBorder="1" applyAlignment="1">
      <alignment vertical="center" wrapText="1"/>
    </xf>
    <xf numFmtId="0" fontId="6" fillId="11" borderId="41" xfId="0" applyFont="1" applyFill="1" applyBorder="1" applyAlignment="1">
      <alignment vertical="center"/>
    </xf>
    <xf numFmtId="0" fontId="6" fillId="11" borderId="60" xfId="0" applyFont="1" applyFill="1" applyBorder="1" applyAlignment="1">
      <alignment horizontal="center" vertical="center"/>
    </xf>
    <xf numFmtId="0" fontId="77" fillId="0" borderId="0" xfId="0" applyFont="1" applyFill="1" applyBorder="1"/>
    <xf numFmtId="0" fontId="73" fillId="0" borderId="0" xfId="0" applyFont="1" applyFill="1" applyBorder="1" applyAlignment="1">
      <alignment horizontal="center"/>
    </xf>
    <xf numFmtId="179" fontId="75" fillId="0" borderId="0" xfId="1469" applyNumberFormat="1" applyFont="1" applyFill="1" applyBorder="1" applyAlignment="1">
      <alignment horizontal="right" vertical="center"/>
    </xf>
    <xf numFmtId="4" fontId="77" fillId="0" borderId="0" xfId="0" applyNumberFormat="1" applyFont="1" applyFill="1" applyBorder="1" applyAlignment="1">
      <alignment vertical="center"/>
    </xf>
    <xf numFmtId="4" fontId="73" fillId="0" borderId="0" xfId="0" applyNumberFormat="1" applyFont="1" applyFill="1" applyBorder="1"/>
    <xf numFmtId="4" fontId="73" fillId="0" borderId="0" xfId="0" applyNumberFormat="1" applyFont="1" applyFill="1" applyBorder="1" applyAlignment="1">
      <alignment horizontal="center"/>
    </xf>
    <xf numFmtId="0" fontId="77" fillId="0" borderId="0" xfId="0" applyFont="1" applyFill="1" applyBorder="1" applyAlignment="1">
      <alignment horizontal="right" vertical="center"/>
    </xf>
    <xf numFmtId="4" fontId="73" fillId="0" borderId="0" xfId="0" applyNumberFormat="1" applyFont="1" applyFill="1" applyBorder="1" applyAlignment="1">
      <alignment vertical="center"/>
    </xf>
    <xf numFmtId="2" fontId="73" fillId="0" borderId="0" xfId="0" applyNumberFormat="1" applyFont="1" applyFill="1" applyBorder="1" applyAlignment="1">
      <alignment horizontal="right" vertical="center"/>
    </xf>
    <xf numFmtId="0" fontId="85" fillId="0" borderId="0" xfId="0" applyFont="1" applyFill="1" applyBorder="1"/>
    <xf numFmtId="4" fontId="73" fillId="0" borderId="0" xfId="0" applyNumberFormat="1" applyFont="1" applyFill="1" applyBorder="1" applyAlignment="1">
      <alignment horizontal="right"/>
    </xf>
    <xf numFmtId="181" fontId="75" fillId="0" borderId="0" xfId="1471" applyNumberFormat="1" applyFont="1" applyFill="1" applyBorder="1" applyAlignment="1">
      <alignment horizontal="right" vertical="center"/>
    </xf>
    <xf numFmtId="0" fontId="73" fillId="0" borderId="0" xfId="0" applyFont="1" applyFill="1" applyBorder="1" applyAlignment="1">
      <alignment horizontal="right"/>
    </xf>
    <xf numFmtId="2" fontId="73" fillId="0" borderId="0" xfId="0" applyNumberFormat="1" applyFont="1" applyFill="1" applyBorder="1"/>
    <xf numFmtId="190" fontId="73" fillId="0" borderId="0" xfId="0" applyNumberFormat="1" applyFont="1" applyFill="1" applyBorder="1"/>
    <xf numFmtId="9" fontId="73" fillId="0" borderId="0" xfId="1498" applyFont="1" applyFill="1" applyBorder="1"/>
    <xf numFmtId="9" fontId="73" fillId="0" borderId="0" xfId="0" applyNumberFormat="1" applyFont="1" applyFill="1" applyBorder="1"/>
    <xf numFmtId="4" fontId="8" fillId="11" borderId="31" xfId="0" applyNumberFormat="1" applyFont="1" applyFill="1" applyBorder="1" applyAlignment="1" applyProtection="1">
      <alignment horizontal="right" vertical="center"/>
      <protection locked="0"/>
    </xf>
    <xf numFmtId="4" fontId="8" fillId="11" borderId="21" xfId="0" applyNumberFormat="1" applyFont="1" applyFill="1" applyBorder="1" applyAlignment="1" applyProtection="1">
      <alignment horizontal="right" vertical="center"/>
      <protection locked="0"/>
    </xf>
    <xf numFmtId="4" fontId="8" fillId="11" borderId="32" xfId="0" applyNumberFormat="1" applyFont="1" applyFill="1" applyBorder="1" applyAlignment="1" applyProtection="1">
      <alignment horizontal="right" vertical="center"/>
      <protection locked="0"/>
    </xf>
    <xf numFmtId="180" fontId="73" fillId="0" borderId="0" xfId="0" applyNumberFormat="1" applyFont="1" applyFill="1" applyBorder="1" applyAlignment="1">
      <alignment vertical="center"/>
    </xf>
    <xf numFmtId="180" fontId="77" fillId="0" borderId="0" xfId="0" applyNumberFormat="1" applyFont="1" applyFill="1" applyBorder="1"/>
    <xf numFmtId="0" fontId="73" fillId="0" borderId="0" xfId="1461" applyFont="1" applyFill="1" applyBorder="1"/>
    <xf numFmtId="0" fontId="73" fillId="0" borderId="0" xfId="1462" applyFont="1" applyFill="1" applyBorder="1"/>
    <xf numFmtId="0" fontId="73" fillId="11" borderId="0" xfId="1463" applyFont="1" applyFill="1" applyBorder="1"/>
    <xf numFmtId="0" fontId="73" fillId="11" borderId="0" xfId="0" applyFont="1" applyFill="1" applyBorder="1" applyAlignment="1"/>
    <xf numFmtId="4" fontId="77" fillId="11" borderId="0" xfId="0" applyNumberFormat="1" applyFont="1" applyFill="1" applyBorder="1" applyAlignment="1">
      <alignment vertical="center"/>
    </xf>
    <xf numFmtId="0" fontId="73" fillId="0" borderId="0" xfId="0" applyFont="1" applyFill="1" applyAlignment="1">
      <alignment horizontal="center"/>
    </xf>
    <xf numFmtId="180" fontId="73" fillId="0" borderId="0" xfId="0" applyNumberFormat="1" applyFont="1" applyFill="1"/>
    <xf numFmtId="180" fontId="73" fillId="11" borderId="0" xfId="0" applyNumberFormat="1" applyFont="1" applyFill="1" applyBorder="1"/>
    <xf numFmtId="180" fontId="77" fillId="0" borderId="0" xfId="0" applyNumberFormat="1" applyFont="1" applyFill="1" applyBorder="1" applyAlignment="1">
      <alignment horizontal="right"/>
    </xf>
    <xf numFmtId="180" fontId="73" fillId="0" borderId="0" xfId="0" applyNumberFormat="1" applyFont="1" applyFill="1" applyBorder="1" applyAlignment="1">
      <alignment horizontal="center"/>
    </xf>
    <xf numFmtId="180" fontId="77" fillId="0" borderId="0" xfId="0" applyNumberFormat="1" applyFont="1" applyFill="1" applyBorder="1" applyAlignment="1">
      <alignment horizontal="left" vertical="center"/>
    </xf>
    <xf numFmtId="4" fontId="73" fillId="0" borderId="0" xfId="1223" applyNumberFormat="1" applyFont="1" applyBorder="1" applyAlignment="1">
      <alignment horizontal="center" vertical="center"/>
    </xf>
    <xf numFmtId="4" fontId="77" fillId="0" borderId="0" xfId="0" applyNumberFormat="1" applyFont="1" applyFill="1" applyBorder="1" applyAlignment="1">
      <alignment horizontal="center" vertical="center"/>
    </xf>
    <xf numFmtId="0" fontId="78" fillId="0" borderId="0" xfId="0" applyFont="1" applyFill="1" applyBorder="1" applyAlignment="1">
      <alignment horizontal="center"/>
    </xf>
    <xf numFmtId="2" fontId="73" fillId="0" borderId="0" xfId="0" applyNumberFormat="1" applyFont="1" applyFill="1" applyBorder="1" applyAlignment="1">
      <alignment horizontal="right"/>
    </xf>
    <xf numFmtId="4" fontId="73" fillId="0" borderId="0" xfId="1223" applyNumberFormat="1" applyFont="1" applyBorder="1"/>
    <xf numFmtId="180" fontId="77" fillId="0" borderId="0" xfId="0" applyNumberFormat="1" applyFont="1" applyFill="1"/>
    <xf numFmtId="2" fontId="77" fillId="0" borderId="0" xfId="0" applyNumberFormat="1" applyFont="1" applyFill="1" applyBorder="1" applyAlignment="1">
      <alignment horizontal="left"/>
    </xf>
    <xf numFmtId="180" fontId="73" fillId="0" borderId="0" xfId="0" applyNumberFormat="1" applyFont="1" applyFill="1" applyBorder="1"/>
    <xf numFmtId="2" fontId="77" fillId="0" borderId="0" xfId="0" applyNumberFormat="1" applyFont="1" applyFill="1" applyBorder="1" applyAlignment="1">
      <alignment horizontal="right"/>
    </xf>
    <xf numFmtId="2" fontId="73" fillId="0" borderId="0" xfId="0" applyNumberFormat="1" applyFont="1" applyFill="1" applyBorder="1" applyAlignment="1">
      <alignment horizontal="center"/>
    </xf>
    <xf numFmtId="4" fontId="73" fillId="0" borderId="0" xfId="1224" applyNumberFormat="1" applyFont="1" applyBorder="1"/>
    <xf numFmtId="180" fontId="77" fillId="0" borderId="0" xfId="0" applyNumberFormat="1" applyFont="1" applyFill="1" applyBorder="1" applyAlignment="1">
      <alignment horizontal="left"/>
    </xf>
    <xf numFmtId="0" fontId="73" fillId="0" borderId="0" xfId="0" applyNumberFormat="1" applyFont="1" applyFill="1" applyBorder="1"/>
    <xf numFmtId="0" fontId="77" fillId="0" borderId="0" xfId="0" applyFont="1" applyFill="1" applyBorder="1" applyAlignment="1">
      <alignment horizontal="right"/>
    </xf>
    <xf numFmtId="180" fontId="77" fillId="11" borderId="0" xfId="0" applyNumberFormat="1" applyFont="1" applyFill="1"/>
    <xf numFmtId="0" fontId="73" fillId="0" borderId="0" xfId="1473" applyFont="1"/>
    <xf numFmtId="180" fontId="77" fillId="11" borderId="0" xfId="0" applyNumberFormat="1" applyFont="1" applyFill="1" applyBorder="1"/>
    <xf numFmtId="180" fontId="83" fillId="0" borderId="0" xfId="0" applyNumberFormat="1" applyFont="1" applyFill="1" applyBorder="1"/>
    <xf numFmtId="185" fontId="73" fillId="0" borderId="0" xfId="0" applyNumberFormat="1" applyFont="1" applyFill="1" applyBorder="1"/>
    <xf numFmtId="180" fontId="73" fillId="0" borderId="0" xfId="0" applyNumberFormat="1" applyFont="1" applyFill="1" applyBorder="1" applyAlignment="1">
      <alignment horizontal="left"/>
    </xf>
    <xf numFmtId="186" fontId="73" fillId="0" borderId="0" xfId="0" applyNumberFormat="1" applyFont="1" applyFill="1" applyBorder="1" applyAlignment="1">
      <alignment horizontal="right"/>
    </xf>
    <xf numFmtId="0" fontId="77" fillId="0" borderId="0" xfId="0" applyFont="1" applyFill="1" applyBorder="1" applyAlignment="1">
      <alignment horizontal="center" vertical="center"/>
    </xf>
    <xf numFmtId="2" fontId="75" fillId="0" borderId="0" xfId="1473" applyNumberFormat="1" applyFont="1" applyFill="1" applyBorder="1" applyAlignment="1">
      <alignment horizontal="right" vertical="center"/>
    </xf>
    <xf numFmtId="2" fontId="77" fillId="0" borderId="0" xfId="0" applyNumberFormat="1" applyFont="1" applyFill="1" applyBorder="1" applyAlignment="1">
      <alignment vertical="center"/>
    </xf>
    <xf numFmtId="0" fontId="73" fillId="0" borderId="0" xfId="0" applyFont="1" applyFill="1" applyBorder="1" applyAlignment="1">
      <alignment horizontal="left"/>
    </xf>
    <xf numFmtId="181" fontId="73" fillId="0" borderId="0" xfId="0" applyNumberFormat="1" applyFont="1" applyFill="1"/>
    <xf numFmtId="181" fontId="75" fillId="0" borderId="0" xfId="1473" applyNumberFormat="1" applyFont="1" applyFill="1" applyBorder="1" applyAlignment="1">
      <alignment horizontal="right" vertical="center"/>
    </xf>
    <xf numFmtId="182" fontId="73" fillId="0" borderId="0" xfId="0" applyNumberFormat="1" applyFont="1" applyFill="1"/>
    <xf numFmtId="0" fontId="73" fillId="11" borderId="0" xfId="0" applyNumberFormat="1" applyFont="1" applyFill="1" applyBorder="1"/>
    <xf numFmtId="180" fontId="77" fillId="0" borderId="0" xfId="0" applyNumberFormat="1" applyFont="1" applyFill="1" applyBorder="1" applyAlignment="1">
      <alignment horizontal="center" vertical="center"/>
    </xf>
    <xf numFmtId="172" fontId="75" fillId="0" borderId="0" xfId="1473" applyNumberFormat="1" applyFont="1" applyFill="1" applyBorder="1" applyAlignment="1">
      <alignment horizontal="right" vertical="center"/>
    </xf>
    <xf numFmtId="0" fontId="73" fillId="0" borderId="54" xfId="0" applyFont="1" applyFill="1" applyBorder="1"/>
    <xf numFmtId="0" fontId="81" fillId="0" borderId="0" xfId="1228" applyFont="1" applyFill="1" applyBorder="1"/>
    <xf numFmtId="4" fontId="73" fillId="0" borderId="0" xfId="1474" applyNumberFormat="1" applyFont="1"/>
    <xf numFmtId="0" fontId="73" fillId="0" borderId="0" xfId="1328" applyNumberFormat="1" applyFont="1" applyBorder="1"/>
    <xf numFmtId="10" fontId="73" fillId="0" borderId="54" xfId="1497" applyNumberFormat="1" applyFont="1" applyFill="1" applyBorder="1"/>
    <xf numFmtId="9" fontId="73" fillId="0" borderId="0" xfId="1500" applyFont="1" applyBorder="1"/>
    <xf numFmtId="0" fontId="73" fillId="0" borderId="0" xfId="1456" applyFont="1" applyBorder="1"/>
    <xf numFmtId="0" fontId="73" fillId="0" borderId="0" xfId="0" applyNumberFormat="1" applyFont="1" applyBorder="1"/>
    <xf numFmtId="0" fontId="73" fillId="0" borderId="0" xfId="1474" applyFont="1"/>
    <xf numFmtId="0" fontId="79" fillId="0" borderId="0" xfId="0" applyFont="1" applyFill="1" applyBorder="1" applyAlignment="1">
      <alignment horizontal="center"/>
    </xf>
    <xf numFmtId="3" fontId="73" fillId="0" borderId="0" xfId="0" applyNumberFormat="1" applyFont="1" applyFill="1" applyBorder="1"/>
    <xf numFmtId="168" fontId="73" fillId="0" borderId="0" xfId="1497" applyNumberFormat="1" applyFont="1" applyFill="1" applyBorder="1"/>
    <xf numFmtId="3" fontId="77" fillId="0" borderId="0" xfId="0" applyNumberFormat="1" applyFont="1" applyFill="1" applyBorder="1"/>
    <xf numFmtId="168" fontId="73" fillId="0" borderId="0" xfId="1500" applyNumberFormat="1" applyFont="1" applyBorder="1"/>
    <xf numFmtId="168" fontId="73" fillId="0" borderId="0" xfId="1497" applyNumberFormat="1" applyFont="1" applyBorder="1"/>
    <xf numFmtId="10" fontId="73" fillId="0" borderId="0" xfId="1497" applyNumberFormat="1" applyFont="1" applyFill="1" applyBorder="1"/>
    <xf numFmtId="0" fontId="75" fillId="0" borderId="0" xfId="1475" applyFont="1" applyFill="1" applyBorder="1" applyAlignment="1">
      <alignment wrapText="1"/>
    </xf>
    <xf numFmtId="4" fontId="75" fillId="0" borderId="0" xfId="1475" applyNumberFormat="1" applyFont="1" applyFill="1" applyBorder="1" applyAlignment="1">
      <alignment wrapText="1"/>
    </xf>
    <xf numFmtId="4" fontId="73" fillId="0" borderId="0" xfId="1475" applyNumberFormat="1" applyFont="1" applyFill="1" applyBorder="1"/>
    <xf numFmtId="4" fontId="73" fillId="0" borderId="0" xfId="1475" applyNumberFormat="1" applyFont="1" applyFill="1" applyBorder="1" applyAlignment="1">
      <alignment vertical="center"/>
    </xf>
    <xf numFmtId="173" fontId="73" fillId="0" borderId="0" xfId="0" applyNumberFormat="1" applyFont="1" applyFill="1" applyBorder="1" applyAlignment="1">
      <alignment vertical="center"/>
    </xf>
    <xf numFmtId="0" fontId="75" fillId="0" borderId="0" xfId="1475" applyFont="1" applyFill="1" applyBorder="1" applyAlignment="1">
      <alignment horizontal="left" vertical="top" wrapText="1"/>
    </xf>
    <xf numFmtId="4" fontId="75" fillId="0" borderId="0" xfId="1475" applyNumberFormat="1" applyFont="1" applyFill="1" applyBorder="1" applyAlignment="1">
      <alignment horizontal="right" vertical="top"/>
    </xf>
    <xf numFmtId="4" fontId="75" fillId="0" borderId="0" xfId="1475" applyNumberFormat="1" applyFont="1" applyFill="1" applyBorder="1" applyAlignment="1">
      <alignment horizontal="left" vertical="top" wrapText="1"/>
    </xf>
    <xf numFmtId="0" fontId="73" fillId="0" borderId="0" xfId="1475" applyFont="1" applyFill="1" applyBorder="1"/>
    <xf numFmtId="3" fontId="73" fillId="0" borderId="0" xfId="0" applyNumberFormat="1" applyFont="1" applyFill="1" applyBorder="1" applyAlignment="1">
      <alignment vertical="center"/>
    </xf>
    <xf numFmtId="189" fontId="73" fillId="11" borderId="0" xfId="0" applyNumberFormat="1" applyFont="1" applyFill="1" applyBorder="1" applyAlignment="1">
      <alignment horizontal="center"/>
    </xf>
    <xf numFmtId="0" fontId="73" fillId="0" borderId="0" xfId="1476" applyFont="1"/>
    <xf numFmtId="164" fontId="73" fillId="11" borderId="0" xfId="0" applyNumberFormat="1" applyFont="1" applyFill="1" applyBorder="1"/>
    <xf numFmtId="0" fontId="77" fillId="0" borderId="0" xfId="0" applyFont="1" applyFill="1" applyBorder="1" applyAlignment="1">
      <alignment horizontal="center"/>
    </xf>
    <xf numFmtId="189" fontId="73" fillId="0" borderId="0" xfId="0" applyNumberFormat="1" applyFont="1" applyFill="1" applyBorder="1" applyAlignment="1">
      <alignment horizontal="center"/>
    </xf>
    <xf numFmtId="0" fontId="73" fillId="0" borderId="0" xfId="0" applyFont="1" applyBorder="1" applyAlignment="1">
      <alignment vertical="center"/>
    </xf>
    <xf numFmtId="0" fontId="73" fillId="0" borderId="0" xfId="0" applyFont="1" applyAlignment="1">
      <alignment vertical="center"/>
    </xf>
    <xf numFmtId="173" fontId="73" fillId="11" borderId="0" xfId="0" applyNumberFormat="1" applyFont="1" applyFill="1" applyBorder="1" applyAlignment="1">
      <alignment vertical="center"/>
    </xf>
    <xf numFmtId="4" fontId="73" fillId="0" borderId="0" xfId="0" applyNumberFormat="1" applyFont="1" applyBorder="1" applyAlignment="1">
      <alignment vertical="center"/>
    </xf>
    <xf numFmtId="4" fontId="73" fillId="11" borderId="0" xfId="0" applyNumberFormat="1" applyFont="1" applyFill="1" applyBorder="1" applyAlignment="1">
      <alignment vertical="center"/>
    </xf>
    <xf numFmtId="0" fontId="73" fillId="0" borderId="0" xfId="0" applyFont="1" applyFill="1" applyAlignment="1">
      <alignment horizontal="center" vertical="center"/>
    </xf>
    <xf numFmtId="0" fontId="86" fillId="0" borderId="0" xfId="0" applyFont="1" applyBorder="1"/>
    <xf numFmtId="192" fontId="73" fillId="0" borderId="0" xfId="0" applyNumberFormat="1" applyFont="1" applyBorder="1"/>
    <xf numFmtId="0" fontId="83" fillId="0" borderId="0" xfId="0" applyFont="1" applyBorder="1"/>
    <xf numFmtId="173" fontId="73" fillId="0" borderId="0" xfId="0" applyNumberFormat="1" applyFont="1" applyFill="1" applyBorder="1"/>
    <xf numFmtId="1" fontId="73" fillId="0" borderId="0" xfId="0" applyNumberFormat="1" applyFont="1" applyFill="1" applyBorder="1"/>
    <xf numFmtId="0" fontId="73" fillId="0" borderId="0" xfId="0" applyFont="1" applyBorder="1" applyAlignment="1"/>
    <xf numFmtId="0" fontId="0" fillId="26" borderId="0" xfId="0" applyFill="1"/>
    <xf numFmtId="0" fontId="17" fillId="26" borderId="10" xfId="0" quotePrefix="1" applyFont="1" applyFill="1" applyBorder="1" applyAlignment="1">
      <alignment horizontal="center"/>
    </xf>
    <xf numFmtId="0" fontId="17" fillId="26" borderId="0" xfId="0" applyFont="1" applyFill="1" applyBorder="1"/>
    <xf numFmtId="0" fontId="24" fillId="26" borderId="15" xfId="0" applyFont="1" applyFill="1" applyBorder="1" applyAlignment="1">
      <alignment horizontal="right" vertical="center"/>
    </xf>
    <xf numFmtId="4" fontId="38" fillId="26" borderId="6" xfId="1472" applyNumberFormat="1" applyFont="1" applyFill="1" applyBorder="1" applyAlignment="1">
      <alignment horizontal="right" vertical="center"/>
    </xf>
    <xf numFmtId="4" fontId="6" fillId="26" borderId="36" xfId="0" applyNumberFormat="1" applyFont="1" applyFill="1" applyBorder="1" applyAlignment="1">
      <alignment vertical="center"/>
    </xf>
    <xf numFmtId="0" fontId="17" fillId="26" borderId="313" xfId="0" quotePrefix="1" applyFont="1" applyFill="1" applyBorder="1" applyAlignment="1">
      <alignment horizontal="center"/>
    </xf>
    <xf numFmtId="0" fontId="17" fillId="26" borderId="19" xfId="0" applyFont="1" applyFill="1" applyBorder="1"/>
    <xf numFmtId="0" fontId="24" fillId="26" borderId="19" xfId="0" applyFont="1" applyFill="1" applyBorder="1" applyAlignment="1">
      <alignment horizontal="right" vertical="center"/>
    </xf>
    <xf numFmtId="4" fontId="6" fillId="26" borderId="49" xfId="0" applyNumberFormat="1" applyFont="1" applyFill="1" applyBorder="1" applyAlignment="1" applyProtection="1">
      <alignment horizontal="right" vertical="center"/>
      <protection locked="0"/>
    </xf>
    <xf numFmtId="4" fontId="6" fillId="26" borderId="90" xfId="0" applyNumberFormat="1" applyFont="1" applyFill="1" applyBorder="1" applyAlignment="1">
      <alignment vertical="center"/>
    </xf>
    <xf numFmtId="0" fontId="24" fillId="26" borderId="14" xfId="0" applyFont="1" applyFill="1" applyBorder="1" applyAlignment="1">
      <alignment horizontal="right" vertical="center"/>
    </xf>
    <xf numFmtId="4" fontId="8" fillId="26" borderId="51" xfId="0" applyNumberFormat="1" applyFont="1" applyFill="1" applyBorder="1" applyAlignment="1">
      <alignment horizontal="right" vertical="center"/>
    </xf>
    <xf numFmtId="4" fontId="8" fillId="26" borderId="41" xfId="0" applyNumberFormat="1" applyFont="1" applyFill="1" applyBorder="1" applyAlignment="1">
      <alignment horizontal="right" vertical="center"/>
    </xf>
    <xf numFmtId="4" fontId="8" fillId="26" borderId="6" xfId="0" applyNumberFormat="1" applyFont="1" applyFill="1" applyBorder="1" applyAlignment="1">
      <alignment horizontal="right" vertical="center"/>
    </xf>
    <xf numFmtId="4" fontId="8" fillId="26" borderId="0" xfId="0" applyNumberFormat="1" applyFont="1" applyFill="1" applyBorder="1" applyAlignment="1">
      <alignment horizontal="right" vertical="center"/>
    </xf>
    <xf numFmtId="4" fontId="38" fillId="26" borderId="0" xfId="1472" applyNumberFormat="1" applyFont="1" applyFill="1" applyBorder="1" applyAlignment="1">
      <alignment horizontal="right" vertical="center"/>
    </xf>
    <xf numFmtId="4" fontId="6" fillId="26" borderId="50" xfId="0" applyNumberFormat="1" applyFont="1" applyFill="1" applyBorder="1" applyAlignment="1" applyProtection="1">
      <alignment horizontal="right" vertical="center"/>
      <protection locked="0"/>
    </xf>
    <xf numFmtId="4" fontId="6" fillId="26" borderId="6" xfId="0" applyNumberFormat="1" applyFont="1" applyFill="1" applyBorder="1" applyAlignment="1" applyProtection="1">
      <alignment horizontal="right" vertical="center"/>
      <protection locked="0"/>
    </xf>
    <xf numFmtId="4" fontId="6" fillId="26" borderId="0" xfId="0" applyNumberFormat="1" applyFont="1" applyFill="1" applyBorder="1" applyAlignment="1" applyProtection="1">
      <alignment horizontal="right" vertical="center"/>
      <protection locked="0"/>
    </xf>
    <xf numFmtId="4" fontId="6" fillId="26" borderId="125" xfId="0" applyNumberFormat="1" applyFont="1" applyFill="1" applyBorder="1" applyAlignment="1" applyProtection="1">
      <alignment horizontal="right" vertical="center"/>
      <protection locked="0"/>
    </xf>
    <xf numFmtId="4" fontId="6" fillId="26" borderId="65" xfId="0" applyNumberFormat="1" applyFont="1" applyFill="1" applyBorder="1" applyAlignment="1" applyProtection="1">
      <alignment horizontal="right" vertical="center"/>
      <protection locked="0"/>
    </xf>
    <xf numFmtId="4" fontId="8" fillId="26" borderId="6" xfId="0" applyNumberFormat="1" applyFont="1" applyFill="1" applyBorder="1" applyAlignment="1" applyProtection="1">
      <alignment horizontal="right" vertical="center"/>
      <protection locked="0"/>
    </xf>
    <xf numFmtId="4" fontId="8" fillId="26" borderId="0" xfId="0" applyNumberFormat="1" applyFont="1" applyFill="1" applyBorder="1" applyAlignment="1" applyProtection="1">
      <alignment horizontal="right" vertical="center"/>
      <protection locked="0"/>
    </xf>
    <xf numFmtId="0" fontId="17" fillId="26" borderId="171" xfId="0" applyFont="1" applyFill="1" applyBorder="1"/>
    <xf numFmtId="0" fontId="6" fillId="26" borderId="22" xfId="0" applyFont="1" applyFill="1" applyBorder="1" applyAlignment="1">
      <alignment horizontal="right" vertical="center"/>
    </xf>
    <xf numFmtId="4" fontId="6" fillId="26" borderId="312" xfId="0" applyNumberFormat="1" applyFont="1" applyFill="1" applyBorder="1" applyAlignment="1">
      <alignment vertical="center"/>
    </xf>
    <xf numFmtId="4" fontId="6" fillId="26" borderId="138" xfId="0" applyNumberFormat="1" applyFont="1" applyFill="1" applyBorder="1" applyAlignment="1">
      <alignment vertical="center"/>
    </xf>
    <xf numFmtId="0" fontId="6" fillId="26" borderId="6" xfId="0" applyFont="1" applyFill="1" applyBorder="1" applyAlignment="1">
      <alignment horizontal="right" vertical="center"/>
    </xf>
    <xf numFmtId="4" fontId="6" fillId="26" borderId="121" xfId="0" applyNumberFormat="1" applyFont="1" applyFill="1" applyBorder="1" applyAlignment="1">
      <alignment vertical="center"/>
    </xf>
    <xf numFmtId="0" fontId="6" fillId="26" borderId="12" xfId="0" applyFont="1" applyFill="1" applyBorder="1" applyAlignment="1">
      <alignment horizontal="right" vertical="center"/>
    </xf>
    <xf numFmtId="4" fontId="6" fillId="26" borderId="52" xfId="0" applyNumberFormat="1" applyFont="1" applyFill="1" applyBorder="1" applyAlignment="1">
      <alignment vertical="center"/>
    </xf>
    <xf numFmtId="192" fontId="6" fillId="26" borderId="9" xfId="0" applyNumberFormat="1" applyFont="1" applyFill="1" applyBorder="1" applyAlignment="1">
      <alignment vertical="center"/>
    </xf>
    <xf numFmtId="0" fontId="0" fillId="26" borderId="12" xfId="0" applyFill="1" applyBorder="1" applyAlignment="1">
      <alignment vertical="center"/>
    </xf>
    <xf numFmtId="4" fontId="6" fillId="26" borderId="12" xfId="0" applyNumberFormat="1" applyFont="1" applyFill="1" applyBorder="1" applyAlignment="1">
      <alignment vertical="center"/>
    </xf>
    <xf numFmtId="4" fontId="6" fillId="26" borderId="13" xfId="0" applyNumberFormat="1" applyFont="1" applyFill="1" applyBorder="1" applyAlignment="1">
      <alignment vertical="center"/>
    </xf>
    <xf numFmtId="192" fontId="19" fillId="26" borderId="9" xfId="0" applyNumberFormat="1" applyFont="1" applyFill="1" applyBorder="1" applyAlignment="1">
      <alignment vertical="center"/>
    </xf>
    <xf numFmtId="0" fontId="6" fillId="26" borderId="0" xfId="0" applyFont="1" applyFill="1" applyBorder="1" applyAlignment="1">
      <alignment horizontal="center"/>
    </xf>
    <xf numFmtId="0" fontId="0" fillId="26" borderId="0" xfId="0" applyFill="1" applyBorder="1"/>
    <xf numFmtId="4" fontId="6" fillId="26" borderId="0" xfId="0" applyNumberFormat="1" applyFont="1" applyFill="1" applyBorder="1"/>
    <xf numFmtId="180" fontId="0" fillId="26" borderId="0" xfId="0" applyNumberFormat="1" applyFill="1" applyBorder="1"/>
    <xf numFmtId="0" fontId="0" fillId="26" borderId="0" xfId="0" applyFill="1" applyAlignment="1">
      <alignment horizontal="center"/>
    </xf>
    <xf numFmtId="0" fontId="0" fillId="26" borderId="0" xfId="0" applyFill="1" applyBorder="1" applyAlignment="1">
      <alignment horizontal="center"/>
    </xf>
    <xf numFmtId="0" fontId="6" fillId="11" borderId="0" xfId="0" applyFont="1" applyFill="1" applyBorder="1" applyAlignment="1">
      <alignment horizontal="center" vertical="center"/>
    </xf>
    <xf numFmtId="0" fontId="5" fillId="11" borderId="0" xfId="0" applyFont="1" applyFill="1" applyBorder="1" applyAlignment="1">
      <alignment horizontal="left" vertical="center"/>
    </xf>
    <xf numFmtId="0" fontId="50" fillId="27" borderId="72" xfId="0" applyFont="1" applyFill="1" applyBorder="1" applyAlignment="1">
      <alignment horizontal="center" vertical="center"/>
    </xf>
    <xf numFmtId="0" fontId="50" fillId="27" borderId="82" xfId="0" applyFont="1" applyFill="1" applyBorder="1" applyAlignment="1">
      <alignment horizontal="center" vertical="center"/>
    </xf>
    <xf numFmtId="0" fontId="50" fillId="27" borderId="30" xfId="0" applyFont="1" applyFill="1" applyBorder="1" applyAlignment="1">
      <alignment horizontal="center" vertical="center"/>
    </xf>
    <xf numFmtId="0" fontId="16" fillId="27" borderId="360" xfId="0" applyFont="1" applyFill="1" applyBorder="1" applyAlignment="1">
      <alignment horizontal="center" vertical="center"/>
    </xf>
    <xf numFmtId="0" fontId="16" fillId="27" borderId="361" xfId="0" applyFont="1" applyFill="1" applyBorder="1" applyAlignment="1">
      <alignment horizontal="center" vertical="center"/>
    </xf>
    <xf numFmtId="0" fontId="16" fillId="27" borderId="362" xfId="0" applyFont="1" applyFill="1" applyBorder="1" applyAlignment="1">
      <alignment horizontal="center" vertical="center"/>
    </xf>
    <xf numFmtId="0" fontId="16" fillId="27" borderId="363" xfId="0" applyFont="1" applyFill="1" applyBorder="1" applyAlignment="1">
      <alignment horizontal="center" vertical="center"/>
    </xf>
    <xf numFmtId="0" fontId="16" fillId="27" borderId="364" xfId="0" applyFont="1" applyFill="1" applyBorder="1" applyAlignment="1">
      <alignment horizontal="center" vertical="center"/>
    </xf>
    <xf numFmtId="0" fontId="16" fillId="27" borderId="366" xfId="0" applyFont="1" applyFill="1" applyBorder="1" applyAlignment="1">
      <alignment horizontal="center" vertical="center"/>
    </xf>
    <xf numFmtId="0" fontId="16" fillId="27" borderId="308" xfId="0" applyFont="1" applyFill="1" applyBorder="1" applyAlignment="1">
      <alignment horizontal="center" vertical="center"/>
    </xf>
    <xf numFmtId="0" fontId="16" fillId="27" borderId="309" xfId="0" applyFont="1" applyFill="1" applyBorder="1" applyAlignment="1">
      <alignment horizontal="center" vertical="center"/>
    </xf>
    <xf numFmtId="0" fontId="16" fillId="27" borderId="200" xfId="0" applyFont="1" applyFill="1" applyBorder="1" applyAlignment="1">
      <alignment horizontal="center" vertical="center"/>
    </xf>
    <xf numFmtId="0" fontId="16" fillId="27" borderId="270" xfId="0" applyFont="1" applyFill="1" applyBorder="1" applyAlignment="1">
      <alignment horizontal="center" vertical="center"/>
    </xf>
    <xf numFmtId="0" fontId="25" fillId="27" borderId="144" xfId="768" applyFont="1" applyFill="1" applyBorder="1" applyAlignment="1">
      <alignment horizontal="center"/>
    </xf>
    <xf numFmtId="0" fontId="25" fillId="27" borderId="145" xfId="768" applyFont="1" applyFill="1" applyBorder="1" applyAlignment="1">
      <alignment horizontal="center"/>
    </xf>
    <xf numFmtId="0" fontId="26" fillId="27" borderId="138" xfId="768" applyFont="1" applyFill="1" applyBorder="1" applyAlignment="1">
      <alignment horizontal="center"/>
    </xf>
    <xf numFmtId="0" fontId="27" fillId="27" borderId="8" xfId="768" applyFont="1" applyFill="1" applyBorder="1" applyAlignment="1">
      <alignment horizontal="center"/>
    </xf>
    <xf numFmtId="0" fontId="28" fillId="27" borderId="13" xfId="768" applyFont="1" applyFill="1" applyBorder="1" applyAlignment="1"/>
    <xf numFmtId="0" fontId="9" fillId="27" borderId="9" xfId="768" applyFont="1" applyFill="1" applyBorder="1" applyAlignment="1"/>
    <xf numFmtId="0" fontId="10" fillId="27" borderId="197" xfId="768" applyNumberFormat="1" applyFont="1" applyFill="1" applyBorder="1" applyAlignment="1" applyProtection="1">
      <alignment horizontal="centerContinuous" vertical="center"/>
      <protection locked="0"/>
    </xf>
    <xf numFmtId="0" fontId="10" fillId="27" borderId="23" xfId="768" applyNumberFormat="1" applyFont="1" applyFill="1" applyBorder="1" applyAlignment="1" applyProtection="1">
      <alignment horizontal="centerContinuous" vertical="center"/>
      <protection locked="0"/>
    </xf>
    <xf numFmtId="0" fontId="58" fillId="27" borderId="23" xfId="768" applyFont="1" applyFill="1" applyBorder="1" applyAlignment="1">
      <alignment horizontal="centerContinuous" vertical="center"/>
    </xf>
    <xf numFmtId="0" fontId="10" fillId="27" borderId="197" xfId="768" applyFont="1" applyFill="1" applyBorder="1" applyAlignment="1">
      <alignment horizontal="centerContinuous" vertical="center"/>
    </xf>
    <xf numFmtId="0" fontId="59" fillId="27" borderId="23" xfId="768" applyFont="1" applyFill="1" applyBorder="1" applyAlignment="1">
      <alignment horizontal="centerContinuous" vertical="center"/>
    </xf>
    <xf numFmtId="0" fontId="59" fillId="27" borderId="198" xfId="768" applyFont="1" applyFill="1" applyBorder="1" applyAlignment="1">
      <alignment horizontal="centerContinuous" vertical="center"/>
    </xf>
    <xf numFmtId="0" fontId="58" fillId="27" borderId="25" xfId="768" applyFont="1" applyFill="1" applyBorder="1" applyAlignment="1">
      <alignment vertical="center"/>
    </xf>
    <xf numFmtId="0" fontId="58" fillId="27" borderId="200" xfId="768" applyNumberFormat="1" applyFont="1" applyFill="1" applyBorder="1" applyAlignment="1" applyProtection="1">
      <alignment horizontal="center" vertical="center"/>
      <protection locked="0"/>
    </xf>
    <xf numFmtId="0" fontId="58" fillId="27" borderId="139" xfId="768" applyFont="1" applyFill="1" applyBorder="1" applyAlignment="1">
      <alignment horizontal="center" vertical="center"/>
    </xf>
    <xf numFmtId="0" fontId="58" fillId="27" borderId="139" xfId="768" applyNumberFormat="1" applyFont="1" applyFill="1" applyBorder="1" applyAlignment="1" applyProtection="1">
      <alignment horizontal="center" vertical="center"/>
      <protection locked="0"/>
    </xf>
    <xf numFmtId="0" fontId="10" fillId="27" borderId="191" xfId="768" applyNumberFormat="1" applyFont="1" applyFill="1" applyBorder="1" applyAlignment="1" applyProtection="1">
      <alignment horizontal="center" vertical="center"/>
      <protection locked="0"/>
    </xf>
    <xf numFmtId="0" fontId="58" fillId="27" borderId="200" xfId="768" applyFont="1" applyFill="1" applyBorder="1" applyAlignment="1">
      <alignment horizontal="center" vertical="center"/>
    </xf>
    <xf numFmtId="0" fontId="10" fillId="27" borderId="184" xfId="768" applyFont="1" applyFill="1" applyBorder="1" applyAlignment="1">
      <alignment horizontal="center" vertical="center"/>
    </xf>
    <xf numFmtId="0" fontId="10" fillId="27" borderId="28" xfId="768" applyFont="1" applyFill="1" applyBorder="1" applyAlignment="1">
      <alignment horizontal="center" vertical="center"/>
    </xf>
    <xf numFmtId="0" fontId="10" fillId="27" borderId="140" xfId="768" applyNumberFormat="1" applyFont="1" applyFill="1" applyBorder="1" applyAlignment="1" applyProtection="1">
      <alignment horizontal="center" vertical="center"/>
      <protection locked="0"/>
    </xf>
    <xf numFmtId="0" fontId="58" fillId="27" borderId="196" xfId="768" applyFont="1" applyFill="1" applyBorder="1" applyAlignment="1">
      <alignment vertical="center"/>
    </xf>
    <xf numFmtId="0" fontId="10" fillId="27" borderId="191" xfId="768" applyFont="1" applyFill="1" applyBorder="1" applyAlignment="1">
      <alignment horizontal="center" vertical="center"/>
    </xf>
    <xf numFmtId="0" fontId="10" fillId="27" borderId="199" xfId="768" applyFont="1" applyFill="1" applyBorder="1" applyAlignment="1">
      <alignment horizontal="center" vertical="center"/>
    </xf>
    <xf numFmtId="0" fontId="25" fillId="27" borderId="261" xfId="0" applyFont="1" applyFill="1" applyBorder="1" applyAlignment="1">
      <alignment horizontal="center"/>
    </xf>
    <xf numFmtId="0" fontId="25" fillId="27" borderId="23" xfId="0" applyFont="1" applyFill="1" applyBorder="1" applyAlignment="1">
      <alignment horizontal="center"/>
    </xf>
    <xf numFmtId="0" fontId="25" fillId="27" borderId="22" xfId="0" applyFont="1" applyFill="1" applyBorder="1" applyAlignment="1">
      <alignment horizontal="center"/>
    </xf>
    <xf numFmtId="0" fontId="25" fillId="27" borderId="138" xfId="0" applyFont="1" applyFill="1" applyBorder="1" applyAlignment="1">
      <alignment horizontal="center"/>
    </xf>
    <xf numFmtId="0" fontId="25" fillId="27" borderId="53" xfId="0" applyFont="1" applyFill="1" applyBorder="1" applyAlignment="1">
      <alignment horizontal="center"/>
    </xf>
    <xf numFmtId="0" fontId="25" fillId="27" borderId="26" xfId="0" applyFont="1" applyFill="1" applyBorder="1" applyAlignment="1">
      <alignment horizontal="right"/>
    </xf>
    <xf numFmtId="0" fontId="25" fillId="27" borderId="12" xfId="0" applyFont="1" applyFill="1" applyBorder="1" applyAlignment="1">
      <alignment horizontal="right"/>
    </xf>
    <xf numFmtId="0" fontId="25" fillId="27" borderId="9" xfId="0" applyFont="1" applyFill="1" applyBorder="1" applyAlignment="1">
      <alignment horizontal="center"/>
    </xf>
    <xf numFmtId="0" fontId="58" fillId="27" borderId="192" xfId="768" applyFont="1" applyFill="1" applyBorder="1" applyAlignment="1">
      <alignment horizontal="center"/>
    </xf>
    <xf numFmtId="0" fontId="58" fillId="27" borderId="193" xfId="768" applyFont="1" applyFill="1" applyBorder="1" applyAlignment="1">
      <alignment horizontal="center"/>
    </xf>
    <xf numFmtId="0" fontId="10" fillId="27" borderId="26" xfId="768" applyFont="1" applyFill="1" applyBorder="1" applyAlignment="1">
      <alignment horizontal="center"/>
    </xf>
    <xf numFmtId="0" fontId="10" fillId="27" borderId="13" xfId="768" applyFont="1" applyFill="1" applyBorder="1" applyAlignment="1">
      <alignment horizontal="center"/>
    </xf>
    <xf numFmtId="0" fontId="10" fillId="27" borderId="146" xfId="0" applyFont="1" applyFill="1" applyBorder="1" applyAlignment="1">
      <alignment horizontal="center"/>
    </xf>
    <xf numFmtId="0" fontId="10" fillId="27" borderId="147" xfId="0" applyFont="1" applyFill="1" applyBorder="1" applyAlignment="1">
      <alignment horizontal="center"/>
    </xf>
    <xf numFmtId="0" fontId="10" fillId="27" borderId="138" xfId="0" applyFont="1" applyFill="1" applyBorder="1" applyAlignment="1">
      <alignment horizontal="center" vertical="center"/>
    </xf>
    <xf numFmtId="0" fontId="10" fillId="27" borderId="9" xfId="0" applyFont="1" applyFill="1" applyBorder="1" applyAlignment="1">
      <alignment horizontal="center" vertical="center"/>
    </xf>
    <xf numFmtId="0" fontId="10" fillId="27" borderId="146" xfId="0" applyFont="1" applyFill="1" applyBorder="1" applyAlignment="1">
      <alignment horizontal="center" vertical="center"/>
    </xf>
    <xf numFmtId="0" fontId="10" fillId="27" borderId="147" xfId="0" applyFont="1" applyFill="1" applyBorder="1" applyAlignment="1">
      <alignment horizontal="center" vertical="center"/>
    </xf>
    <xf numFmtId="0" fontId="26" fillId="27" borderId="269" xfId="0" applyFont="1" applyFill="1" applyBorder="1" applyAlignment="1">
      <alignment horizontal="center" vertical="center"/>
    </xf>
    <xf numFmtId="0" fontId="26" fillId="27" borderId="150" xfId="0" applyFont="1" applyFill="1" applyBorder="1" applyAlignment="1">
      <alignment horizontal="center" vertical="center"/>
    </xf>
    <xf numFmtId="0" fontId="26" fillId="27" borderId="139" xfId="0" applyFont="1" applyFill="1" applyBorder="1" applyAlignment="1">
      <alignment horizontal="center" vertical="center"/>
    </xf>
    <xf numFmtId="0" fontId="26" fillId="27" borderId="270" xfId="0" applyFont="1" applyFill="1" applyBorder="1" applyAlignment="1">
      <alignment horizontal="center" vertical="center"/>
    </xf>
    <xf numFmtId="0" fontId="26" fillId="27" borderId="256" xfId="0" applyFont="1" applyFill="1" applyBorder="1" applyAlignment="1">
      <alignment horizontal="center" vertical="center"/>
    </xf>
    <xf numFmtId="0" fontId="26" fillId="27" borderId="26" xfId="0" applyFont="1" applyFill="1" applyBorder="1" applyAlignment="1">
      <alignment horizontal="center" vertical="center"/>
    </xf>
    <xf numFmtId="0" fontId="50" fillId="27" borderId="148" xfId="0" applyFont="1" applyFill="1" applyBorder="1" applyAlignment="1">
      <alignment horizontal="center" vertical="center"/>
    </xf>
    <xf numFmtId="0" fontId="50" fillId="27" borderId="93" xfId="0" applyFont="1" applyFill="1" applyBorder="1" applyAlignment="1">
      <alignment horizontal="center" vertical="center"/>
    </xf>
    <xf numFmtId="0" fontId="50" fillId="27" borderId="48" xfId="0" applyFont="1" applyFill="1" applyBorder="1" applyAlignment="1">
      <alignment horizontal="center" vertical="center"/>
    </xf>
    <xf numFmtId="0" fontId="50" fillId="27" borderId="29" xfId="0" applyFont="1" applyFill="1" applyBorder="1" applyAlignment="1">
      <alignment horizontal="center" vertical="center"/>
    </xf>
    <xf numFmtId="0" fontId="50" fillId="27" borderId="105" xfId="0" applyFont="1" applyFill="1" applyBorder="1" applyAlignment="1">
      <alignment horizontal="center" vertical="center"/>
    </xf>
    <xf numFmtId="2" fontId="50" fillId="27" borderId="73" xfId="0" applyNumberFormat="1" applyFont="1" applyFill="1" applyBorder="1" applyAlignment="1">
      <alignment horizontal="center" vertical="center" wrapText="1"/>
    </xf>
    <xf numFmtId="0" fontId="10" fillId="27" borderId="72" xfId="0" applyFont="1" applyFill="1" applyBorder="1" applyAlignment="1">
      <alignment horizontal="center" vertical="center"/>
    </xf>
    <xf numFmtId="0" fontId="10" fillId="27" borderId="93" xfId="0" applyFont="1" applyFill="1" applyBorder="1" applyAlignment="1">
      <alignment horizontal="center" vertical="center"/>
    </xf>
    <xf numFmtId="0" fontId="10" fillId="27" borderId="149" xfId="0" applyFont="1" applyFill="1" applyBorder="1" applyAlignment="1">
      <alignment horizontal="center" vertical="center"/>
    </xf>
    <xf numFmtId="0" fontId="10" fillId="27" borderId="73" xfId="0" applyFont="1" applyFill="1" applyBorder="1" applyAlignment="1">
      <alignment horizontal="center" vertical="center" wrapText="1"/>
    </xf>
    <xf numFmtId="0" fontId="26" fillId="27" borderId="144" xfId="0" applyFont="1" applyFill="1" applyBorder="1" applyAlignment="1">
      <alignment horizontal="center"/>
    </xf>
    <xf numFmtId="0" fontId="26" fillId="27" borderId="22" xfId="0" applyFont="1" applyFill="1" applyBorder="1" applyAlignment="1">
      <alignment horizontal="center"/>
    </xf>
    <xf numFmtId="173" fontId="26" fillId="27" borderId="23" xfId="0" applyNumberFormat="1" applyFont="1" applyFill="1" applyBorder="1" applyAlignment="1">
      <alignment horizontal="center"/>
    </xf>
    <xf numFmtId="0" fontId="26" fillId="27" borderId="138" xfId="0" applyFont="1" applyFill="1" applyBorder="1" applyAlignment="1">
      <alignment horizontal="center"/>
    </xf>
    <xf numFmtId="0" fontId="26" fillId="27" borderId="8" xfId="0" applyFont="1" applyFill="1" applyBorder="1" applyAlignment="1">
      <alignment horizontal="center"/>
    </xf>
    <xf numFmtId="0" fontId="26" fillId="27" borderId="12" xfId="0" applyFont="1" applyFill="1" applyBorder="1" applyAlignment="1">
      <alignment horizontal="center"/>
    </xf>
    <xf numFmtId="173" fontId="26" fillId="27" borderId="26" xfId="0" applyNumberFormat="1" applyFont="1" applyFill="1" applyBorder="1" applyAlignment="1">
      <alignment horizontal="center"/>
    </xf>
    <xf numFmtId="0" fontId="26" fillId="27" borderId="9" xfId="0" applyFont="1" applyFill="1" applyBorder="1" applyAlignment="1">
      <alignment horizontal="center"/>
    </xf>
    <xf numFmtId="0" fontId="26" fillId="27" borderId="144" xfId="0" applyFont="1" applyFill="1" applyBorder="1" applyAlignment="1">
      <alignment horizontal="center" vertical="center"/>
    </xf>
    <xf numFmtId="0" fontId="26" fillId="27" borderId="8" xfId="0" applyFont="1" applyFill="1" applyBorder="1" applyAlignment="1">
      <alignment horizontal="center" vertical="center"/>
    </xf>
    <xf numFmtId="0" fontId="9" fillId="27" borderId="150" xfId="0" applyFont="1" applyFill="1" applyBorder="1" applyAlignment="1">
      <alignment horizontal="center" vertical="center"/>
    </xf>
    <xf numFmtId="0" fontId="9" fillId="27" borderId="139" xfId="0" applyFont="1" applyFill="1" applyBorder="1" applyAlignment="1">
      <alignment horizontal="center" vertical="center"/>
    </xf>
    <xf numFmtId="0" fontId="26" fillId="27" borderId="148" xfId="0" applyFont="1" applyFill="1" applyBorder="1" applyAlignment="1">
      <alignment vertical="center"/>
    </xf>
    <xf numFmtId="0" fontId="9" fillId="27" borderId="93" xfId="0" applyFont="1" applyFill="1" applyBorder="1" applyAlignment="1">
      <alignment vertical="center"/>
    </xf>
    <xf numFmtId="0" fontId="26" fillId="27" borderId="151" xfId="0" applyFont="1" applyFill="1" applyBorder="1" applyAlignment="1">
      <alignment vertical="center"/>
    </xf>
    <xf numFmtId="0" fontId="26" fillId="27" borderId="99" xfId="0" applyFont="1" applyFill="1" applyBorder="1" applyAlignment="1">
      <alignment vertical="center"/>
    </xf>
    <xf numFmtId="0" fontId="26" fillId="27" borderId="152" xfId="0" applyFont="1" applyFill="1" applyBorder="1" applyAlignment="1">
      <alignment vertical="center"/>
    </xf>
    <xf numFmtId="0" fontId="26" fillId="27" borderId="98" xfId="0" applyFont="1" applyFill="1" applyBorder="1" applyAlignment="1">
      <alignment vertical="center"/>
    </xf>
    <xf numFmtId="0" fontId="26" fillId="27" borderId="72" xfId="0" applyFont="1" applyFill="1" applyBorder="1" applyAlignment="1">
      <alignment vertical="center"/>
    </xf>
    <xf numFmtId="0" fontId="26" fillId="27" borderId="63" xfId="0" applyFont="1" applyFill="1" applyBorder="1" applyAlignment="1">
      <alignment vertical="center"/>
    </xf>
    <xf numFmtId="0" fontId="26" fillId="27" borderId="23" xfId="0" applyFont="1" applyFill="1" applyBorder="1" applyAlignment="1">
      <alignment horizontal="center" vertical="center"/>
    </xf>
    <xf numFmtId="0" fontId="26" fillId="27" borderId="51" xfId="0" applyFont="1" applyFill="1" applyBorder="1" applyAlignment="1">
      <alignment horizontal="center" vertical="center"/>
    </xf>
    <xf numFmtId="0" fontId="26" fillId="27" borderId="12" xfId="0" applyFont="1" applyFill="1" applyBorder="1" applyAlignment="1">
      <alignment horizontal="center" vertical="center"/>
    </xf>
    <xf numFmtId="0" fontId="26" fillId="27" borderId="153" xfId="0" applyFont="1" applyFill="1" applyBorder="1" applyAlignment="1">
      <alignment vertical="center"/>
    </xf>
    <xf numFmtId="0" fontId="26" fillId="27" borderId="154" xfId="0" applyFont="1" applyFill="1" applyBorder="1" applyAlignment="1">
      <alignment vertical="center"/>
    </xf>
    <xf numFmtId="0" fontId="26" fillId="27" borderId="155" xfId="0" applyFont="1" applyFill="1" applyBorder="1" applyAlignment="1">
      <alignment vertical="center"/>
    </xf>
    <xf numFmtId="0" fontId="26" fillId="27" borderId="156" xfId="0" applyFont="1" applyFill="1" applyBorder="1" applyAlignment="1">
      <alignment vertical="center"/>
    </xf>
    <xf numFmtId="0" fontId="26" fillId="27" borderId="72" xfId="0" applyFont="1" applyFill="1" applyBorder="1" applyAlignment="1">
      <alignment horizontal="center" vertical="center" wrapText="1"/>
    </xf>
    <xf numFmtId="0" fontId="26" fillId="27" borderId="93" xfId="0" applyFont="1" applyFill="1" applyBorder="1" applyAlignment="1">
      <alignment horizontal="center" vertical="center" wrapText="1"/>
    </xf>
    <xf numFmtId="0" fontId="26" fillId="27" borderId="71" xfId="0" applyFont="1" applyFill="1" applyBorder="1" applyAlignment="1">
      <alignment horizontal="center" vertical="center" wrapText="1"/>
    </xf>
    <xf numFmtId="0" fontId="26" fillId="27" borderId="73" xfId="0" applyFont="1" applyFill="1" applyBorder="1" applyAlignment="1">
      <alignment horizontal="center" vertical="center" wrapText="1"/>
    </xf>
    <xf numFmtId="0" fontId="26" fillId="27" borderId="314" xfId="0" applyFont="1" applyFill="1" applyBorder="1" applyAlignment="1">
      <alignment horizontal="center" vertical="center"/>
    </xf>
    <xf numFmtId="0" fontId="9" fillId="27" borderId="314" xfId="0" applyFont="1" applyFill="1" applyBorder="1" applyAlignment="1">
      <alignment horizontal="center" vertical="center"/>
    </xf>
    <xf numFmtId="0" fontId="9" fillId="27" borderId="315" xfId="0" applyFont="1" applyFill="1" applyBorder="1" applyAlignment="1">
      <alignment horizontal="center" vertical="center"/>
    </xf>
    <xf numFmtId="0" fontId="26" fillId="27" borderId="316" xfId="0" applyFont="1" applyFill="1" applyBorder="1" applyAlignment="1">
      <alignment horizontal="center" vertical="center"/>
    </xf>
    <xf numFmtId="0" fontId="9" fillId="27" borderId="148" xfId="0" applyFont="1" applyFill="1" applyBorder="1" applyAlignment="1">
      <alignment vertical="center"/>
    </xf>
    <xf numFmtId="0" fontId="26" fillId="27" borderId="93" xfId="0" applyFont="1" applyFill="1" applyBorder="1" applyAlignment="1">
      <alignment vertical="center"/>
    </xf>
    <xf numFmtId="0" fontId="26" fillId="27" borderId="184" xfId="0" applyFont="1" applyFill="1" applyBorder="1" applyAlignment="1">
      <alignment horizontal="center" vertical="center"/>
    </xf>
    <xf numFmtId="0" fontId="26" fillId="27" borderId="325" xfId="0" applyFont="1" applyFill="1" applyBorder="1" applyAlignment="1">
      <alignment horizontal="center" vertical="center"/>
    </xf>
    <xf numFmtId="0" fontId="26" fillId="27" borderId="326" xfId="0" applyFont="1" applyFill="1" applyBorder="1" applyAlignment="1">
      <alignment horizontal="center" vertical="center"/>
    </xf>
    <xf numFmtId="0" fontId="26" fillId="27" borderId="327" xfId="0" applyFont="1" applyFill="1" applyBorder="1" applyAlignment="1">
      <alignment horizontal="center" vertical="center" wrapText="1"/>
    </xf>
    <xf numFmtId="0" fontId="26" fillId="27" borderId="327" xfId="0" applyFont="1" applyFill="1" applyBorder="1" applyAlignment="1">
      <alignment horizontal="center" vertical="center"/>
    </xf>
    <xf numFmtId="0" fontId="26" fillId="27" borderId="328" xfId="0" applyFont="1" applyFill="1" applyBorder="1" applyAlignment="1">
      <alignment horizontal="center" vertical="center"/>
    </xf>
    <xf numFmtId="0" fontId="26" fillId="27" borderId="329" xfId="0" applyFont="1" applyFill="1" applyBorder="1" applyAlignment="1">
      <alignment horizontal="center" vertical="center" wrapText="1"/>
    </xf>
    <xf numFmtId="0" fontId="26" fillId="27" borderId="331" xfId="0" applyFont="1" applyFill="1" applyBorder="1" applyAlignment="1">
      <alignment horizontal="center" vertical="center"/>
    </xf>
    <xf numFmtId="0" fontId="26" fillId="27" borderId="332" xfId="0" applyFont="1" applyFill="1" applyBorder="1" applyAlignment="1">
      <alignment horizontal="center" vertical="center" wrapText="1"/>
    </xf>
    <xf numFmtId="0" fontId="88" fillId="28" borderId="0" xfId="1671" applyFont="1" applyFill="1" applyAlignment="1">
      <alignment horizontal="left" vertical="center" wrapText="1"/>
    </xf>
    <xf numFmtId="0" fontId="88" fillId="28" borderId="0" xfId="1672" applyFont="1" applyFill="1" applyAlignment="1">
      <alignment horizontal="left" vertical="center" wrapText="1"/>
    </xf>
    <xf numFmtId="0" fontId="89" fillId="0" borderId="372" xfId="1687" applyFont="1" applyBorder="1" applyAlignment="1">
      <alignment horizontal="center" wrapText="1"/>
    </xf>
    <xf numFmtId="0" fontId="89" fillId="0" borderId="373" xfId="1688" applyFont="1" applyBorder="1" applyAlignment="1">
      <alignment horizontal="center" wrapText="1"/>
    </xf>
    <xf numFmtId="0" fontId="89" fillId="0" borderId="374" xfId="1689" applyFont="1" applyBorder="1" applyAlignment="1">
      <alignment horizontal="center" wrapText="1"/>
    </xf>
    <xf numFmtId="0" fontId="89" fillId="0" borderId="374" xfId="1690" applyFont="1" applyBorder="1" applyAlignment="1">
      <alignment horizontal="center" wrapText="1"/>
    </xf>
    <xf numFmtId="0" fontId="89" fillId="29" borderId="376" xfId="1692" applyFont="1" applyFill="1" applyBorder="1" applyAlignment="1">
      <alignment horizontal="left" vertical="top" wrapText="1"/>
    </xf>
    <xf numFmtId="0" fontId="90" fillId="0" borderId="376" xfId="1693" applyFont="1" applyBorder="1" applyAlignment="1">
      <alignment horizontal="left" vertical="top" wrapText="1"/>
    </xf>
    <xf numFmtId="166" fontId="90" fillId="0" borderId="377" xfId="1694" applyNumberFormat="1" applyFont="1" applyBorder="1" applyAlignment="1">
      <alignment horizontal="right" vertical="top"/>
    </xf>
    <xf numFmtId="166" fontId="90" fillId="0" borderId="378" xfId="1695" applyNumberFormat="1" applyFont="1" applyBorder="1" applyAlignment="1">
      <alignment horizontal="right" vertical="top"/>
    </xf>
    <xf numFmtId="0" fontId="90" fillId="0" borderId="377" xfId="1696" applyFont="1" applyBorder="1" applyAlignment="1">
      <alignment horizontal="left" vertical="top" wrapText="1"/>
    </xf>
    <xf numFmtId="166" fontId="90" fillId="0" borderId="378" xfId="1697" applyNumberFormat="1" applyFont="1" applyBorder="1" applyAlignment="1">
      <alignment horizontal="right" vertical="top"/>
    </xf>
    <xf numFmtId="0" fontId="89" fillId="29" borderId="379" xfId="1699" applyFont="1" applyFill="1" applyBorder="1" applyAlignment="1">
      <alignment horizontal="left" vertical="top" wrapText="1"/>
    </xf>
    <xf numFmtId="0" fontId="90" fillId="0" borderId="379" xfId="1700" applyFont="1" applyBorder="1" applyAlignment="1">
      <alignment horizontal="left" vertical="top" wrapText="1"/>
    </xf>
    <xf numFmtId="0" fontId="90" fillId="0" borderId="380" xfId="1701" applyFont="1" applyBorder="1" applyAlignment="1">
      <alignment horizontal="left" vertical="top" wrapText="1"/>
    </xf>
    <xf numFmtId="0" fontId="90" fillId="0" borderId="381" xfId="1702" applyFont="1" applyBorder="1" applyAlignment="1">
      <alignment horizontal="left" vertical="top" wrapText="1"/>
    </xf>
    <xf numFmtId="166" fontId="90" fillId="0" borderId="380" xfId="1703" applyNumberFormat="1" applyFont="1" applyBorder="1" applyAlignment="1">
      <alignment horizontal="right" vertical="top"/>
    </xf>
    <xf numFmtId="166" fontId="90" fillId="0" borderId="381" xfId="1704" applyNumberFormat="1" applyFont="1" applyBorder="1" applyAlignment="1">
      <alignment horizontal="right" vertical="top"/>
    </xf>
    <xf numFmtId="166" fontId="90" fillId="0" borderId="381" xfId="1705" applyNumberFormat="1" applyFont="1" applyBorder="1" applyAlignment="1">
      <alignment horizontal="right" vertical="top"/>
    </xf>
    <xf numFmtId="166" fontId="90" fillId="0" borderId="379" xfId="1706" applyNumberFormat="1" applyFont="1" applyBorder="1" applyAlignment="1">
      <alignment horizontal="right" vertical="top"/>
    </xf>
    <xf numFmtId="0" fontId="89" fillId="29" borderId="382" xfId="1708" applyFont="1" applyFill="1" applyBorder="1" applyAlignment="1">
      <alignment horizontal="left" vertical="top" wrapText="1"/>
    </xf>
    <xf numFmtId="166" fontId="90" fillId="0" borderId="382" xfId="1709" applyNumberFormat="1" applyFont="1" applyBorder="1" applyAlignment="1">
      <alignment horizontal="right" vertical="top"/>
    </xf>
    <xf numFmtId="166" fontId="90" fillId="0" borderId="383" xfId="1710" applyNumberFormat="1" applyFont="1" applyBorder="1" applyAlignment="1">
      <alignment horizontal="right" vertical="top"/>
    </xf>
    <xf numFmtId="166" fontId="90" fillId="0" borderId="384" xfId="1711" applyNumberFormat="1" applyFont="1" applyBorder="1" applyAlignment="1">
      <alignment horizontal="right" vertical="top"/>
    </xf>
    <xf numFmtId="166" fontId="90" fillId="0" borderId="384" xfId="1712" applyNumberFormat="1" applyFont="1" applyBorder="1" applyAlignment="1">
      <alignment horizontal="right" vertical="top"/>
    </xf>
    <xf numFmtId="0" fontId="90" fillId="0" borderId="383" xfId="1713" applyFont="1" applyBorder="1" applyAlignment="1">
      <alignment horizontal="left" vertical="top" wrapText="1"/>
    </xf>
    <xf numFmtId="0" fontId="90" fillId="0" borderId="384" xfId="1714" applyFont="1" applyBorder="1" applyAlignment="1">
      <alignment horizontal="left" vertical="top" wrapText="1"/>
    </xf>
    <xf numFmtId="0" fontId="73" fillId="11" borderId="0" xfId="0" applyFont="1" applyFill="1" applyBorder="1" applyAlignment="1"/>
    <xf numFmtId="0" fontId="73" fillId="11" borderId="0" xfId="1467" applyFont="1" applyFill="1" applyBorder="1" applyAlignment="1"/>
    <xf numFmtId="0" fontId="73" fillId="0" borderId="0" xfId="0" applyFont="1" applyBorder="1"/>
    <xf numFmtId="172" fontId="73" fillId="0" borderId="0" xfId="1462" applyNumberFormat="1" applyFont="1" applyFill="1" applyBorder="1"/>
    <xf numFmtId="191" fontId="73" fillId="0" borderId="0" xfId="1462" applyNumberFormat="1" applyFont="1" applyFill="1" applyBorder="1"/>
    <xf numFmtId="198" fontId="73" fillId="0" borderId="0" xfId="1462" applyNumberFormat="1" applyFont="1" applyFill="1" applyBorder="1"/>
    <xf numFmtId="0" fontId="73" fillId="0" borderId="0" xfId="0" applyFont="1" applyBorder="1"/>
    <xf numFmtId="191" fontId="46" fillId="11" borderId="385" xfId="726" applyNumberFormat="1" applyFont="1" applyFill="1" applyBorder="1" applyAlignment="1" applyProtection="1">
      <alignment horizontal="right" vertical="center"/>
    </xf>
    <xf numFmtId="191" fontId="46" fillId="11" borderId="386" xfId="726" applyNumberFormat="1" applyFont="1" applyFill="1" applyBorder="1" applyAlignment="1" applyProtection="1">
      <alignment horizontal="right" vertical="center"/>
    </xf>
    <xf numFmtId="191" fontId="55" fillId="11" borderId="52" xfId="726" applyNumberFormat="1" applyFont="1" applyFill="1" applyBorder="1" applyAlignment="1" applyProtection="1">
      <alignment horizontal="right" vertical="center"/>
    </xf>
    <xf numFmtId="191" fontId="46" fillId="11" borderId="225" xfId="726" applyNumberFormat="1" applyFont="1" applyFill="1" applyBorder="1" applyAlignment="1" applyProtection="1">
      <alignment horizontal="right" vertical="center"/>
    </xf>
    <xf numFmtId="191" fontId="46" fillId="11" borderId="229" xfId="726" applyNumberFormat="1" applyFont="1" applyFill="1" applyBorder="1" applyAlignment="1" applyProtection="1">
      <alignment horizontal="right" vertical="center"/>
    </xf>
    <xf numFmtId="0" fontId="19" fillId="11" borderId="13" xfId="768" applyFont="1" applyFill="1" applyBorder="1" applyAlignment="1">
      <alignment vertical="center"/>
    </xf>
    <xf numFmtId="0" fontId="17" fillId="11" borderId="387" xfId="768" applyFont="1" applyFill="1" applyBorder="1" applyAlignment="1">
      <alignment horizontal="left" vertical="center"/>
    </xf>
    <xf numFmtId="199" fontId="73" fillId="0" borderId="0" xfId="768" applyNumberFormat="1" applyFont="1" applyFill="1" applyBorder="1" applyAlignment="1">
      <alignment vertical="center"/>
    </xf>
    <xf numFmtId="4" fontId="73" fillId="0" borderId="0" xfId="1462" applyNumberFormat="1" applyFont="1" applyFill="1" applyBorder="1"/>
    <xf numFmtId="172" fontId="73" fillId="0" borderId="0" xfId="768" applyNumberFormat="1" applyFont="1" applyFill="1" applyBorder="1"/>
    <xf numFmtId="0" fontId="6" fillId="11" borderId="388" xfId="0" applyFont="1" applyFill="1" applyBorder="1" applyAlignment="1">
      <alignment horizontal="right" vertical="center"/>
    </xf>
    <xf numFmtId="0" fontId="6" fillId="11" borderId="389" xfId="0" applyFont="1" applyFill="1" applyBorder="1" applyAlignment="1">
      <alignment horizontal="right" vertical="center"/>
    </xf>
    <xf numFmtId="0" fontId="6" fillId="11" borderId="390" xfId="0" applyFont="1" applyFill="1" applyBorder="1" applyAlignment="1">
      <alignment horizontal="right" vertical="center"/>
    </xf>
    <xf numFmtId="0" fontId="73" fillId="0" borderId="0" xfId="0" applyFont="1" applyBorder="1"/>
    <xf numFmtId="0" fontId="6" fillId="0" borderId="116" xfId="0" applyFont="1" applyFill="1" applyBorder="1"/>
    <xf numFmtId="0" fontId="8" fillId="0" borderId="75" xfId="0" applyFont="1" applyFill="1" applyBorder="1"/>
    <xf numFmtId="2" fontId="0" fillId="0" borderId="75" xfId="0" applyNumberFormat="1" applyFont="1" applyFill="1" applyBorder="1" applyAlignment="1">
      <alignment horizontal="center"/>
    </xf>
    <xf numFmtId="2" fontId="0" fillId="0" borderId="36" xfId="0" applyNumberFormat="1" applyFont="1" applyFill="1" applyBorder="1" applyAlignment="1">
      <alignment horizontal="center"/>
    </xf>
    <xf numFmtId="0" fontId="4" fillId="11" borderId="0" xfId="1328" applyFont="1" applyFill="1" applyBorder="1"/>
    <xf numFmtId="0" fontId="91" fillId="0" borderId="0" xfId="0" applyFont="1" applyBorder="1"/>
    <xf numFmtId="2" fontId="4" fillId="0" borderId="0" xfId="0" applyNumberFormat="1" applyFont="1" applyBorder="1"/>
    <xf numFmtId="0" fontId="22" fillId="0" borderId="113" xfId="0" applyFont="1" applyFill="1" applyBorder="1" applyAlignment="1">
      <alignment horizontal="center" vertical="center"/>
    </xf>
    <xf numFmtId="0" fontId="0" fillId="0" borderId="234" xfId="0" applyFill="1" applyBorder="1"/>
    <xf numFmtId="2" fontId="8" fillId="0" borderId="181" xfId="1477" applyNumberFormat="1" applyFill="1" applyBorder="1" applyAlignment="1">
      <alignment horizontal="right"/>
    </xf>
    <xf numFmtId="0" fontId="4" fillId="0" borderId="0" xfId="0" applyFont="1" applyFill="1"/>
    <xf numFmtId="0" fontId="4" fillId="0" borderId="234" xfId="0" applyFont="1" applyFill="1" applyBorder="1"/>
    <xf numFmtId="2" fontId="4" fillId="0" borderId="209" xfId="1477" applyNumberFormat="1" applyFont="1" applyFill="1" applyBorder="1" applyAlignment="1">
      <alignment horizontal="right"/>
    </xf>
    <xf numFmtId="2" fontId="4" fillId="0" borderId="111" xfId="1477" applyNumberFormat="1" applyFont="1" applyFill="1" applyBorder="1" applyAlignment="1">
      <alignment horizontal="right"/>
    </xf>
    <xf numFmtId="2" fontId="4" fillId="0" borderId="111" xfId="0" applyNumberFormat="1" applyFont="1" applyFill="1" applyBorder="1" applyAlignment="1">
      <alignment horizontal="right" vertical="center"/>
    </xf>
    <xf numFmtId="2" fontId="4" fillId="0" borderId="181" xfId="1477" applyNumberFormat="1" applyFont="1" applyFill="1" applyBorder="1" applyAlignment="1">
      <alignment horizontal="right"/>
    </xf>
    <xf numFmtId="0" fontId="4" fillId="0" borderId="0" xfId="0" applyFont="1" applyFill="1" applyBorder="1"/>
    <xf numFmtId="0" fontId="89" fillId="29" borderId="375" xfId="1691" applyFont="1" applyFill="1" applyBorder="1" applyAlignment="1">
      <alignment horizontal="left" vertical="top" wrapText="1"/>
    </xf>
    <xf numFmtId="0" fontId="89" fillId="29" borderId="379" xfId="1698" applyFont="1" applyFill="1" applyBorder="1" applyAlignment="1">
      <alignment horizontal="left" vertical="top" wrapText="1"/>
    </xf>
    <xf numFmtId="0" fontId="89" fillId="29" borderId="382" xfId="1707" applyFont="1" applyFill="1" applyBorder="1" applyAlignment="1">
      <alignment horizontal="left" vertical="top" wrapText="1"/>
    </xf>
    <xf numFmtId="0" fontId="16" fillId="27" borderId="357" xfId="0" applyFont="1" applyFill="1" applyBorder="1" applyAlignment="1">
      <alignment horizontal="center" vertical="center"/>
    </xf>
    <xf numFmtId="0" fontId="16" fillId="27" borderId="326" xfId="0" applyFont="1" applyFill="1" applyBorder="1" applyAlignment="1">
      <alignment horizontal="center" vertical="center"/>
    </xf>
    <xf numFmtId="0" fontId="16" fillId="27" borderId="365" xfId="0" applyFont="1" applyFill="1" applyBorder="1" applyAlignment="1">
      <alignment horizontal="center" vertical="center"/>
    </xf>
    <xf numFmtId="0" fontId="16" fillId="27" borderId="261" xfId="0" applyFont="1" applyFill="1" applyBorder="1" applyAlignment="1">
      <alignment horizontal="center" vertical="center"/>
    </xf>
    <xf numFmtId="0" fontId="16" fillId="27" borderId="10" xfId="0" applyFont="1" applyFill="1" applyBorder="1" applyAlignment="1">
      <alignment horizontal="center" vertical="center"/>
    </xf>
    <xf numFmtId="0" fontId="16" fillId="27" borderId="11" xfId="0" applyFont="1" applyFill="1" applyBorder="1" applyAlignment="1">
      <alignment horizontal="center" vertical="center"/>
    </xf>
    <xf numFmtId="0" fontId="16" fillId="27" borderId="182" xfId="0" applyFont="1" applyFill="1" applyBorder="1" applyAlignment="1">
      <alignment horizontal="center" vertical="center"/>
    </xf>
    <xf numFmtId="0" fontId="16" fillId="27" borderId="77" xfId="0" applyFont="1" applyFill="1" applyBorder="1" applyAlignment="1">
      <alignment horizontal="center" vertical="center"/>
    </xf>
    <xf numFmtId="0" fontId="16" fillId="27" borderId="80" xfId="0" applyFont="1" applyFill="1" applyBorder="1" applyAlignment="1">
      <alignment horizontal="center" vertical="center"/>
    </xf>
    <xf numFmtId="0" fontId="16" fillId="27" borderId="358" xfId="0" applyFont="1" applyFill="1" applyBorder="1" applyAlignment="1">
      <alignment horizontal="center" vertical="center"/>
    </xf>
    <xf numFmtId="0" fontId="16" fillId="27" borderId="99" xfId="0" applyFont="1" applyFill="1" applyBorder="1" applyAlignment="1">
      <alignment horizontal="center" vertical="center"/>
    </xf>
    <xf numFmtId="0" fontId="16" fillId="27" borderId="66" xfId="0" applyFont="1" applyFill="1" applyBorder="1" applyAlignment="1">
      <alignment horizontal="center" vertical="center"/>
    </xf>
    <xf numFmtId="0" fontId="16" fillId="27" borderId="138" xfId="0" applyFont="1" applyFill="1" applyBorder="1" applyAlignment="1">
      <alignment horizontal="center" vertical="center" wrapText="1"/>
    </xf>
    <xf numFmtId="0" fontId="16" fillId="27" borderId="36" xfId="0" applyFont="1" applyFill="1" applyBorder="1" applyAlignment="1">
      <alignment horizontal="center" vertical="center" wrapText="1"/>
    </xf>
    <xf numFmtId="0" fontId="16" fillId="27" borderId="56" xfId="0" applyFont="1" applyFill="1" applyBorder="1" applyAlignment="1">
      <alignment horizontal="center" vertical="center" wrapText="1"/>
    </xf>
    <xf numFmtId="188" fontId="8" fillId="11" borderId="0" xfId="0" applyNumberFormat="1" applyFont="1" applyFill="1" applyBorder="1" applyAlignment="1">
      <alignment horizontal="left" vertical="center"/>
    </xf>
    <xf numFmtId="0" fontId="89" fillId="0" borderId="0" xfId="1681" applyFont="1" applyAlignment="1">
      <alignment horizontal="center" wrapText="1"/>
    </xf>
    <xf numFmtId="0" fontId="89" fillId="0" borderId="370" xfId="1682" applyFont="1" applyBorder="1" applyAlignment="1">
      <alignment horizontal="center" wrapText="1"/>
    </xf>
    <xf numFmtId="0" fontId="89" fillId="0" borderId="371" xfId="1683" applyFont="1" applyBorder="1" applyAlignment="1">
      <alignment horizontal="center" wrapText="1"/>
    </xf>
    <xf numFmtId="0" fontId="89" fillId="0" borderId="371" xfId="1684" applyFont="1" applyBorder="1" applyAlignment="1">
      <alignment horizontal="center" wrapText="1"/>
    </xf>
    <xf numFmtId="0" fontId="87" fillId="0" borderId="0" xfId="1668" applyFont="1" applyAlignment="1">
      <alignment horizontal="center" vertical="center" wrapText="1"/>
    </xf>
    <xf numFmtId="0" fontId="87" fillId="0" borderId="0" xfId="1669" applyFont="1" applyAlignment="1">
      <alignment horizontal="center" vertical="center" wrapText="1"/>
    </xf>
    <xf numFmtId="0" fontId="87" fillId="0" borderId="0" xfId="1670" applyFont="1" applyAlignment="1">
      <alignment horizontal="center" vertical="center" wrapText="1"/>
    </xf>
    <xf numFmtId="0" fontId="89" fillId="0" borderId="0" xfId="1673" applyFont="1" applyAlignment="1">
      <alignment horizontal="left" wrapText="1"/>
    </xf>
    <xf numFmtId="0" fontId="89" fillId="0" borderId="0" xfId="1674" applyFont="1" applyAlignment="1">
      <alignment horizontal="left" wrapText="1"/>
    </xf>
    <xf numFmtId="0" fontId="89" fillId="0" borderId="0" xfId="1679" applyFont="1" applyAlignment="1">
      <alignment horizontal="left" wrapText="1"/>
    </xf>
    <xf numFmtId="0" fontId="89" fillId="0" borderId="0" xfId="1680" applyFont="1" applyAlignment="1">
      <alignment horizontal="left" wrapText="1"/>
    </xf>
    <xf numFmtId="0" fontId="89" fillId="0" borderId="372" xfId="1685" applyFont="1" applyBorder="1" applyAlignment="1">
      <alignment horizontal="left" wrapText="1"/>
    </xf>
    <xf numFmtId="0" fontId="89" fillId="0" borderId="372" xfId="1686" applyFont="1" applyBorder="1" applyAlignment="1">
      <alignment horizontal="left" wrapText="1"/>
    </xf>
    <xf numFmtId="0" fontId="89" fillId="0" borderId="0" xfId="1675" applyFont="1" applyAlignment="1">
      <alignment horizontal="center" wrapText="1"/>
    </xf>
    <xf numFmtId="0" fontId="89" fillId="0" borderId="370" xfId="1676" applyFont="1" applyBorder="1" applyAlignment="1">
      <alignment horizontal="center" wrapText="1"/>
    </xf>
    <xf numFmtId="0" fontId="89" fillId="0" borderId="371" xfId="1677" applyFont="1" applyBorder="1" applyAlignment="1">
      <alignment horizontal="center" wrapText="1"/>
    </xf>
    <xf numFmtId="0" fontId="89" fillId="0" borderId="371" xfId="1678" applyFont="1" applyBorder="1" applyAlignment="1">
      <alignment horizontal="center" wrapText="1"/>
    </xf>
    <xf numFmtId="0" fontId="14" fillId="27" borderId="36" xfId="0" applyFont="1" applyFill="1" applyBorder="1" applyAlignment="1">
      <alignment horizontal="center" vertical="center" wrapText="1"/>
    </xf>
    <xf numFmtId="0" fontId="14" fillId="27" borderId="56" xfId="0" applyFont="1" applyFill="1" applyBorder="1" applyAlignment="1">
      <alignment horizontal="center" vertical="center" wrapText="1"/>
    </xf>
    <xf numFmtId="0" fontId="16" fillId="27" borderId="244" xfId="0" applyFont="1" applyFill="1" applyBorder="1" applyAlignment="1">
      <alignment horizontal="center" vertical="center"/>
    </xf>
    <xf numFmtId="0" fontId="14" fillId="27" borderId="0" xfId="0" applyFont="1" applyFill="1" applyBorder="1" applyAlignment="1">
      <alignment horizontal="center" vertical="center"/>
    </xf>
    <xf numFmtId="0" fontId="14" fillId="27" borderId="99" xfId="0" applyFont="1" applyFill="1" applyBorder="1" applyAlignment="1">
      <alignment horizontal="center" vertical="center"/>
    </xf>
    <xf numFmtId="0" fontId="14" fillId="27" borderId="66" xfId="0" applyFont="1" applyFill="1" applyBorder="1" applyAlignment="1">
      <alignment horizontal="center" vertical="center"/>
    </xf>
    <xf numFmtId="0" fontId="16" fillId="27" borderId="145" xfId="0" applyFont="1" applyFill="1" applyBorder="1" applyAlignment="1">
      <alignment horizontal="center" vertical="center"/>
    </xf>
    <xf numFmtId="0" fontId="16" fillId="27" borderId="15" xfId="0" applyFont="1" applyFill="1" applyBorder="1" applyAlignment="1">
      <alignment horizontal="center" vertical="center"/>
    </xf>
    <xf numFmtId="0" fontId="16" fillId="27" borderId="359" xfId="0" applyFont="1" applyFill="1" applyBorder="1" applyAlignment="1">
      <alignment horizontal="center" vertical="center"/>
    </xf>
    <xf numFmtId="0" fontId="19" fillId="11" borderId="155" xfId="0" applyFont="1" applyFill="1" applyBorder="1" applyAlignment="1">
      <alignment horizontal="center" vertical="center"/>
    </xf>
    <xf numFmtId="0" fontId="19" fillId="11" borderId="70" xfId="0" applyFont="1" applyFill="1" applyBorder="1" applyAlignment="1">
      <alignment horizontal="center" vertical="center"/>
    </xf>
    <xf numFmtId="0" fontId="14" fillId="27" borderId="326" xfId="0" applyFont="1" applyFill="1" applyBorder="1" applyAlignment="1">
      <alignment horizontal="center" vertical="center"/>
    </xf>
    <xf numFmtId="0" fontId="16" fillId="27" borderId="339" xfId="0" applyFont="1" applyFill="1" applyBorder="1" applyAlignment="1">
      <alignment horizontal="center" vertical="center"/>
    </xf>
    <xf numFmtId="0" fontId="16" fillId="27" borderId="343" xfId="0" applyFont="1" applyFill="1" applyBorder="1" applyAlignment="1">
      <alignment horizontal="center" vertical="center"/>
    </xf>
    <xf numFmtId="0" fontId="16" fillId="27" borderId="340" xfId="0" applyFont="1" applyFill="1" applyBorder="1" applyAlignment="1">
      <alignment horizontal="center" vertical="center"/>
    </xf>
    <xf numFmtId="0" fontId="16" fillId="27" borderId="9" xfId="0" applyFont="1" applyFill="1" applyBorder="1" applyAlignment="1">
      <alignment horizontal="center" vertical="center" wrapText="1"/>
    </xf>
    <xf numFmtId="0" fontId="75" fillId="0" borderId="0" xfId="1461" applyFont="1" applyFill="1" applyBorder="1"/>
    <xf numFmtId="0" fontId="73" fillId="0" borderId="0" xfId="1461" applyFont="1" applyFill="1" applyBorder="1"/>
    <xf numFmtId="0" fontId="74" fillId="0" borderId="0" xfId="1461" applyFont="1" applyFill="1" applyBorder="1" applyAlignment="1">
      <alignment horizontal="center" vertical="center" wrapText="1"/>
    </xf>
    <xf numFmtId="0" fontId="75" fillId="0" borderId="0" xfId="1461" applyFont="1" applyFill="1" applyBorder="1" applyAlignment="1">
      <alignment horizontal="left" wrapText="1"/>
    </xf>
    <xf numFmtId="0" fontId="75" fillId="0" borderId="0" xfId="1461" applyFont="1" applyFill="1" applyBorder="1" applyAlignment="1">
      <alignment horizontal="center" wrapText="1"/>
    </xf>
    <xf numFmtId="0" fontId="15" fillId="11" borderId="0" xfId="768" applyFont="1" applyFill="1" applyAlignment="1">
      <alignment horizontal="left"/>
    </xf>
    <xf numFmtId="0" fontId="5" fillId="11" borderId="0" xfId="768" applyFont="1" applyFill="1" applyAlignment="1">
      <alignment horizontal="left"/>
    </xf>
    <xf numFmtId="0" fontId="6" fillId="11" borderId="0" xfId="768" applyFont="1" applyFill="1" applyAlignment="1">
      <alignment horizontal="left"/>
    </xf>
    <xf numFmtId="0" fontId="75" fillId="0" borderId="0" xfId="1462" applyFont="1" applyFill="1" applyBorder="1" applyAlignment="1">
      <alignment horizontal="center" wrapText="1"/>
    </xf>
    <xf numFmtId="0" fontId="10" fillId="27" borderId="196" xfId="768" applyFont="1" applyFill="1" applyBorder="1" applyAlignment="1">
      <alignment horizontal="center" vertical="center"/>
    </xf>
    <xf numFmtId="0" fontId="10" fillId="27" borderId="199" xfId="768" applyFont="1" applyFill="1" applyBorder="1" applyAlignment="1">
      <alignment horizontal="center" vertical="center"/>
    </xf>
    <xf numFmtId="0" fontId="10" fillId="27" borderId="339" xfId="768" applyFont="1" applyFill="1" applyBorder="1" applyAlignment="1">
      <alignment horizontal="center" vertical="center"/>
    </xf>
    <xf numFmtId="0" fontId="10" fillId="27" borderId="340" xfId="768" applyFont="1" applyFill="1" applyBorder="1" applyAlignment="1">
      <alignment horizontal="center" vertical="center"/>
    </xf>
    <xf numFmtId="0" fontId="10" fillId="27" borderId="336" xfId="768" applyFont="1" applyFill="1" applyBorder="1" applyAlignment="1">
      <alignment horizontal="center" vertical="center"/>
    </xf>
    <xf numFmtId="0" fontId="10" fillId="27" borderId="337" xfId="768" applyFont="1" applyFill="1" applyBorder="1" applyAlignment="1">
      <alignment horizontal="center" vertical="center"/>
    </xf>
    <xf numFmtId="0" fontId="10" fillId="27" borderId="198" xfId="768" applyFont="1" applyFill="1" applyBorder="1" applyAlignment="1">
      <alignment horizontal="center" vertical="center"/>
    </xf>
    <xf numFmtId="0" fontId="10" fillId="27" borderId="338" xfId="768" applyFont="1" applyFill="1" applyBorder="1" applyAlignment="1">
      <alignment horizontal="center" vertical="center"/>
    </xf>
    <xf numFmtId="0" fontId="74" fillId="0" borderId="0" xfId="1462" applyFont="1" applyFill="1" applyBorder="1" applyAlignment="1">
      <alignment horizontal="center" vertical="center" wrapText="1"/>
    </xf>
    <xf numFmtId="0" fontId="75" fillId="0" borderId="0" xfId="1462" applyFont="1" applyFill="1" applyBorder="1"/>
    <xf numFmtId="0" fontId="73" fillId="0" borderId="0" xfId="1462" applyFont="1" applyFill="1" applyBorder="1"/>
    <xf numFmtId="0" fontId="10" fillId="27" borderId="333" xfId="768" applyNumberFormat="1" applyFont="1" applyFill="1" applyBorder="1" applyAlignment="1" applyProtection="1">
      <alignment horizontal="center" vertical="center"/>
      <protection locked="0"/>
    </xf>
    <xf numFmtId="0" fontId="10" fillId="27" borderId="334" xfId="768" applyNumberFormat="1" applyFont="1" applyFill="1" applyBorder="1" applyAlignment="1" applyProtection="1">
      <alignment horizontal="center" vertical="center"/>
      <protection locked="0"/>
    </xf>
    <xf numFmtId="0" fontId="10" fillId="27" borderId="335" xfId="768" applyNumberFormat="1" applyFont="1" applyFill="1" applyBorder="1" applyAlignment="1" applyProtection="1">
      <alignment horizontal="center" vertical="center"/>
      <protection locked="0"/>
    </xf>
    <xf numFmtId="0" fontId="75" fillId="0" borderId="0" xfId="1462" applyFont="1" applyFill="1" applyBorder="1" applyAlignment="1">
      <alignment horizontal="left" vertical="top" wrapText="1"/>
    </xf>
    <xf numFmtId="0" fontId="75" fillId="0" borderId="0" xfId="1462" applyFont="1" applyFill="1" applyBorder="1" applyAlignment="1">
      <alignment horizontal="left" wrapText="1"/>
    </xf>
    <xf numFmtId="0" fontId="74" fillId="11" borderId="0" xfId="1463" applyFont="1" applyFill="1" applyBorder="1" applyAlignment="1">
      <alignment horizontal="center" vertical="center" wrapText="1"/>
    </xf>
    <xf numFmtId="0" fontId="75" fillId="11" borderId="0" xfId="1463" applyFont="1" applyFill="1" applyBorder="1"/>
    <xf numFmtId="0" fontId="73" fillId="11" borderId="0" xfId="1463" applyFont="1" applyFill="1" applyBorder="1"/>
    <xf numFmtId="0" fontId="6" fillId="11" borderId="10" xfId="0" applyFont="1" applyFill="1" applyBorder="1" applyAlignment="1">
      <alignment horizontal="center" vertical="center" wrapText="1"/>
    </xf>
    <xf numFmtId="0" fontId="6" fillId="11" borderId="53" xfId="0" applyFont="1" applyFill="1" applyBorder="1" applyAlignment="1">
      <alignment horizontal="center" vertical="center" wrapText="1"/>
    </xf>
    <xf numFmtId="172" fontId="19" fillId="11" borderId="89" xfId="732" applyNumberFormat="1" applyFont="1" applyFill="1" applyBorder="1" applyAlignment="1">
      <alignment horizontal="center" vertical="center"/>
    </xf>
    <xf numFmtId="172" fontId="19" fillId="11" borderId="9" xfId="732" applyNumberFormat="1" applyFont="1" applyFill="1" applyBorder="1" applyAlignment="1">
      <alignment horizontal="center" vertical="center"/>
    </xf>
    <xf numFmtId="0" fontId="25" fillId="27" borderId="182" xfId="0" applyFont="1" applyFill="1" applyBorder="1" applyAlignment="1">
      <alignment horizontal="center" vertical="top" wrapText="1"/>
    </xf>
    <xf numFmtId="0" fontId="25" fillId="27" borderId="193" xfId="0" applyFont="1" applyFill="1" applyBorder="1" applyAlignment="1">
      <alignment horizontal="center" vertical="top" wrapText="1"/>
    </xf>
    <xf numFmtId="0" fontId="75" fillId="11" borderId="0" xfId="1463" applyFont="1" applyFill="1" applyBorder="1" applyAlignment="1">
      <alignment horizontal="left" wrapText="1"/>
    </xf>
    <xf numFmtId="0" fontId="75" fillId="11" borderId="0" xfId="1463" applyFont="1" applyFill="1" applyBorder="1" applyAlignment="1">
      <alignment horizontal="center" wrapText="1"/>
    </xf>
    <xf numFmtId="0" fontId="15" fillId="11" borderId="0" xfId="768" applyFont="1" applyFill="1" applyBorder="1" applyAlignment="1">
      <alignment horizontal="left"/>
    </xf>
    <xf numFmtId="0" fontId="10" fillId="27" borderId="261" xfId="768" applyFont="1" applyFill="1" applyBorder="1" applyAlignment="1">
      <alignment horizontal="center" vertical="center"/>
    </xf>
    <xf numFmtId="0" fontId="10" fillId="27" borderId="53" xfId="768" applyFont="1" applyFill="1" applyBorder="1" applyAlignment="1">
      <alignment horizontal="center" vertical="center"/>
    </xf>
    <xf numFmtId="0" fontId="10" fillId="27" borderId="182" xfId="768" applyFont="1" applyFill="1" applyBorder="1" applyAlignment="1">
      <alignment horizontal="center" vertical="center"/>
    </xf>
    <xf numFmtId="0" fontId="10" fillId="27" borderId="193" xfId="768" applyFont="1" applyFill="1" applyBorder="1" applyAlignment="1">
      <alignment horizontal="center" vertical="center"/>
    </xf>
    <xf numFmtId="0" fontId="58" fillId="27" borderId="333" xfId="768" applyFont="1" applyFill="1" applyBorder="1" applyAlignment="1">
      <alignment horizontal="center"/>
    </xf>
    <xf numFmtId="0" fontId="58" fillId="27" borderId="341" xfId="768" applyFont="1" applyFill="1" applyBorder="1" applyAlignment="1">
      <alignment horizontal="center"/>
    </xf>
    <xf numFmtId="0" fontId="58" fillId="27" borderId="138" xfId="768" applyFont="1" applyFill="1" applyBorder="1" applyAlignment="1">
      <alignment horizontal="center" vertical="center"/>
    </xf>
    <xf numFmtId="0" fontId="58" fillId="27" borderId="9" xfId="768" applyFont="1" applyFill="1" applyBorder="1" applyAlignment="1">
      <alignment horizontal="center" vertical="center"/>
    </xf>
    <xf numFmtId="0" fontId="19" fillId="11" borderId="72" xfId="768" applyFont="1" applyFill="1" applyBorder="1" applyAlignment="1">
      <alignment horizontal="center"/>
    </xf>
    <xf numFmtId="0" fontId="19" fillId="11" borderId="63" xfId="768" applyFont="1" applyFill="1" applyBorder="1" applyAlignment="1">
      <alignment horizontal="center"/>
    </xf>
    <xf numFmtId="0" fontId="5" fillId="11" borderId="0" xfId="768" applyFont="1" applyFill="1" applyBorder="1" applyAlignment="1">
      <alignment horizontal="left"/>
    </xf>
    <xf numFmtId="0" fontId="19" fillId="11" borderId="155" xfId="768" applyFont="1" applyFill="1" applyBorder="1" applyAlignment="1">
      <alignment horizontal="center"/>
    </xf>
    <xf numFmtId="0" fontId="19" fillId="11" borderId="98" xfId="768" applyFont="1" applyFill="1" applyBorder="1" applyAlignment="1">
      <alignment horizontal="center"/>
    </xf>
    <xf numFmtId="0" fontId="10" fillId="27" borderId="334" xfId="768" applyFont="1" applyFill="1" applyBorder="1" applyAlignment="1">
      <alignment horizontal="center"/>
    </xf>
    <xf numFmtId="0" fontId="10" fillId="27" borderId="341" xfId="768" applyFont="1" applyFill="1" applyBorder="1" applyAlignment="1">
      <alignment horizontal="center"/>
    </xf>
    <xf numFmtId="0" fontId="10" fillId="27" borderId="138" xfId="768" applyFont="1" applyFill="1" applyBorder="1" applyAlignment="1">
      <alignment horizontal="center" vertical="center"/>
    </xf>
    <xf numFmtId="0" fontId="10" fillId="27" borderId="9" xfId="768" applyFont="1" applyFill="1" applyBorder="1" applyAlignment="1">
      <alignment horizontal="center" vertical="center"/>
    </xf>
    <xf numFmtId="0" fontId="10" fillId="27" borderId="22" xfId="0" applyFont="1" applyFill="1" applyBorder="1" applyAlignment="1">
      <alignment horizontal="center" vertical="center"/>
    </xf>
    <xf numFmtId="0" fontId="10" fillId="27" borderId="12" xfId="0" applyFont="1" applyFill="1" applyBorder="1" applyAlignment="1">
      <alignment horizontal="center" vertical="center"/>
    </xf>
    <xf numFmtId="0" fontId="10" fillId="27" borderId="339" xfId="0" applyFont="1" applyFill="1" applyBorder="1" applyAlignment="1">
      <alignment horizontal="left" vertical="center"/>
    </xf>
    <xf numFmtId="0" fontId="10" fillId="27" borderId="340" xfId="0" applyFont="1" applyFill="1" applyBorder="1" applyAlignment="1">
      <alignment horizontal="left" vertical="center"/>
    </xf>
    <xf numFmtId="0" fontId="10" fillId="27" borderId="312" xfId="0" applyFont="1" applyFill="1" applyBorder="1" applyAlignment="1">
      <alignment horizontal="center" vertical="center"/>
    </xf>
    <xf numFmtId="0" fontId="10" fillId="27" borderId="52" xfId="0" applyFont="1" applyFill="1" applyBorder="1" applyAlignment="1">
      <alignment horizontal="center" vertical="center"/>
    </xf>
    <xf numFmtId="0" fontId="10" fillId="27" borderId="261" xfId="0" applyFont="1" applyFill="1" applyBorder="1" applyAlignment="1">
      <alignment horizontal="center" vertical="center"/>
    </xf>
    <xf numFmtId="0" fontId="10" fillId="27" borderId="53" xfId="0" applyFont="1" applyFill="1" applyBorder="1" applyAlignment="1">
      <alignment horizontal="center" vertical="center"/>
    </xf>
    <xf numFmtId="0" fontId="10" fillId="27" borderId="182" xfId="0" applyFont="1" applyFill="1" applyBorder="1" applyAlignment="1">
      <alignment horizontal="left" vertical="center"/>
    </xf>
    <xf numFmtId="0" fontId="10" fillId="27" borderId="193" xfId="0" applyFont="1" applyFill="1" applyBorder="1" applyAlignment="1">
      <alignment horizontal="left" vertical="center"/>
    </xf>
    <xf numFmtId="0" fontId="19" fillId="11" borderId="7" xfId="0" applyFont="1" applyFill="1" applyBorder="1" applyAlignment="1">
      <alignment horizontal="center" vertical="center"/>
    </xf>
    <xf numFmtId="0" fontId="19" fillId="11" borderId="121" xfId="0" applyFont="1" applyFill="1" applyBorder="1" applyAlignment="1">
      <alignment horizontal="center" vertical="center"/>
    </xf>
    <xf numFmtId="0" fontId="19" fillId="11" borderId="170" xfId="0" applyFont="1" applyFill="1" applyBorder="1" applyAlignment="1">
      <alignment horizontal="center" vertical="center"/>
    </xf>
    <xf numFmtId="0" fontId="19" fillId="11" borderId="171" xfId="0" applyFont="1" applyFill="1" applyBorder="1" applyAlignment="1">
      <alignment horizontal="center" vertical="center"/>
    </xf>
    <xf numFmtId="0" fontId="19" fillId="11" borderId="342" xfId="0" applyFont="1" applyFill="1" applyBorder="1" applyAlignment="1">
      <alignment horizontal="center" vertical="center"/>
    </xf>
    <xf numFmtId="0" fontId="19" fillId="11" borderId="139" xfId="0" applyFont="1" applyFill="1" applyBorder="1" applyAlignment="1">
      <alignment horizontal="center" vertical="center"/>
    </xf>
    <xf numFmtId="0" fontId="19" fillId="11" borderId="69" xfId="0" applyFont="1" applyFill="1" applyBorder="1" applyAlignment="1">
      <alignment horizontal="center" vertical="center"/>
    </xf>
    <xf numFmtId="0" fontId="19" fillId="11" borderId="41" xfId="0" applyFont="1" applyFill="1" applyBorder="1" applyAlignment="1">
      <alignment horizontal="center" vertical="center"/>
    </xf>
    <xf numFmtId="0" fontId="19" fillId="11" borderId="152" xfId="0" applyFont="1" applyFill="1" applyBorder="1" applyAlignment="1">
      <alignment horizontal="center" vertical="center"/>
    </xf>
    <xf numFmtId="0" fontId="19" fillId="11" borderId="256" xfId="0" applyFont="1" applyFill="1" applyBorder="1" applyAlignment="1">
      <alignment horizontal="center" vertical="center"/>
    </xf>
    <xf numFmtId="0" fontId="10" fillId="27" borderId="144" xfId="0" applyFont="1" applyFill="1" applyBorder="1" applyAlignment="1">
      <alignment horizontal="center" vertical="center"/>
    </xf>
    <xf numFmtId="0" fontId="10" fillId="27" borderId="8" xfId="0" applyFont="1" applyFill="1" applyBorder="1" applyAlignment="1">
      <alignment horizontal="center" vertical="center"/>
    </xf>
    <xf numFmtId="0" fontId="10" fillId="27" borderId="22" xfId="0" applyFont="1" applyFill="1" applyBorder="1" applyAlignment="1">
      <alignment horizontal="left" vertical="center"/>
    </xf>
    <xf numFmtId="0" fontId="10" fillId="27" borderId="12" xfId="0" applyFont="1" applyFill="1" applyBorder="1" applyAlignment="1">
      <alignment horizontal="left" vertical="center"/>
    </xf>
    <xf numFmtId="0" fontId="10" fillId="27" borderId="22" xfId="0" applyFont="1" applyFill="1" applyBorder="1" applyAlignment="1">
      <alignment horizontal="left" vertical="center" wrapText="1"/>
    </xf>
    <xf numFmtId="0" fontId="10" fillId="27" borderId="12" xfId="0" applyFont="1" applyFill="1" applyBorder="1" applyAlignment="1">
      <alignment horizontal="left" vertical="center" wrapText="1"/>
    </xf>
    <xf numFmtId="0" fontId="33" fillId="11" borderId="0" xfId="0" applyFont="1" applyFill="1" applyAlignment="1">
      <alignment horizontal="left"/>
    </xf>
    <xf numFmtId="0" fontId="10" fillId="27" borderId="312" xfId="0" applyFont="1" applyFill="1" applyBorder="1" applyAlignment="1">
      <alignment horizontal="center" vertical="center" wrapText="1"/>
    </xf>
    <xf numFmtId="0" fontId="10" fillId="27" borderId="52" xfId="0" applyFont="1" applyFill="1" applyBorder="1" applyAlignment="1">
      <alignment horizontal="center" vertical="center" wrapText="1"/>
    </xf>
    <xf numFmtId="0" fontId="10" fillId="27" borderId="145" xfId="0" applyFont="1" applyFill="1" applyBorder="1" applyAlignment="1">
      <alignment horizontal="center" vertical="center"/>
    </xf>
    <xf numFmtId="0" fontId="10" fillId="27" borderId="13" xfId="0" applyFont="1" applyFill="1" applyBorder="1" applyAlignment="1">
      <alignment horizontal="center" vertical="center"/>
    </xf>
    <xf numFmtId="0" fontId="10" fillId="27" borderId="25" xfId="0" applyFont="1" applyFill="1" applyBorder="1" applyAlignment="1">
      <alignment horizontal="center" vertical="center"/>
    </xf>
    <xf numFmtId="0" fontId="10" fillId="27" borderId="28" xfId="0" applyFont="1" applyFill="1" applyBorder="1" applyAlignment="1">
      <alignment horizontal="center" vertical="center"/>
    </xf>
    <xf numFmtId="0" fontId="10" fillId="27" borderId="182" xfId="0" applyFont="1" applyFill="1" applyBorder="1" applyAlignment="1">
      <alignment horizontal="center" vertical="center"/>
    </xf>
    <xf numFmtId="0" fontId="10" fillId="27" borderId="193" xfId="0" applyFont="1" applyFill="1" applyBorder="1" applyAlignment="1">
      <alignment horizontal="center" vertical="center"/>
    </xf>
    <xf numFmtId="0" fontId="75" fillId="0" borderId="0" xfId="1468" applyFont="1" applyFill="1" applyBorder="1" applyAlignment="1">
      <alignment horizontal="left" wrapText="1"/>
    </xf>
    <xf numFmtId="0" fontId="19" fillId="11" borderId="312" xfId="0" applyFont="1" applyFill="1" applyBorder="1" applyAlignment="1">
      <alignment horizontal="center" vertical="center"/>
    </xf>
    <xf numFmtId="0" fontId="19" fillId="11" borderId="52" xfId="0" applyFont="1" applyFill="1" applyBorder="1" applyAlignment="1">
      <alignment horizontal="center" vertical="center"/>
    </xf>
    <xf numFmtId="0" fontId="6" fillId="11" borderId="51" xfId="0" applyFont="1" applyFill="1" applyBorder="1" applyAlignment="1">
      <alignment horizontal="left" vertical="center" wrapText="1"/>
    </xf>
    <xf numFmtId="0" fontId="6" fillId="11" borderId="6" xfId="0" applyFont="1" applyFill="1" applyBorder="1" applyAlignment="1">
      <alignment horizontal="left" vertical="center" wrapText="1"/>
    </xf>
    <xf numFmtId="0" fontId="33" fillId="11" borderId="0" xfId="0" applyFont="1" applyFill="1" applyBorder="1" applyAlignment="1">
      <alignment horizontal="left"/>
    </xf>
    <xf numFmtId="0" fontId="6" fillId="11" borderId="0" xfId="0" applyFont="1" applyFill="1" applyBorder="1" applyAlignment="1">
      <alignment horizontal="center" vertical="center"/>
    </xf>
    <xf numFmtId="0" fontId="6" fillId="11" borderId="155" xfId="0" applyFont="1" applyFill="1" applyBorder="1" applyAlignment="1">
      <alignment horizontal="center" vertical="center"/>
    </xf>
    <xf numFmtId="0" fontId="6" fillId="11" borderId="98" xfId="0" applyFont="1" applyFill="1" applyBorder="1" applyAlignment="1">
      <alignment horizontal="center" vertical="center"/>
    </xf>
    <xf numFmtId="0" fontId="5" fillId="11" borderId="0" xfId="0" applyFont="1" applyFill="1" applyBorder="1" applyAlignment="1">
      <alignment horizontal="left" vertical="center"/>
    </xf>
    <xf numFmtId="0" fontId="26" fillId="27" borderId="339" xfId="0" applyFont="1" applyFill="1" applyBorder="1" applyAlignment="1">
      <alignment horizontal="center" vertical="center"/>
    </xf>
    <xf numFmtId="0" fontId="26" fillId="27" borderId="343" xfId="0" applyFont="1" applyFill="1" applyBorder="1" applyAlignment="1">
      <alignment horizontal="center" vertical="center"/>
    </xf>
    <xf numFmtId="0" fontId="26" fillId="27" borderId="340" xfId="0" applyFont="1" applyFill="1" applyBorder="1" applyAlignment="1">
      <alignment horizontal="center" vertical="center"/>
    </xf>
    <xf numFmtId="0" fontId="26" fillId="27" borderId="334" xfId="0" applyFont="1" applyFill="1" applyBorder="1" applyAlignment="1">
      <alignment horizontal="center" vertical="center"/>
    </xf>
    <xf numFmtId="0" fontId="0" fillId="27" borderId="334" xfId="0" applyFill="1" applyBorder="1" applyAlignment="1">
      <alignment horizontal="center" vertical="center"/>
    </xf>
    <xf numFmtId="0" fontId="26" fillId="27" borderId="138" xfId="0" applyFont="1" applyFill="1" applyBorder="1" applyAlignment="1">
      <alignment horizontal="center" vertical="center" wrapText="1"/>
    </xf>
    <xf numFmtId="0" fontId="0" fillId="27" borderId="36" xfId="0" applyFill="1" applyBorder="1" applyAlignment="1">
      <alignment horizontal="center" vertical="center" wrapText="1"/>
    </xf>
    <xf numFmtId="0" fontId="0" fillId="27" borderId="9" xfId="0" applyFill="1" applyBorder="1" applyAlignment="1">
      <alignment horizontal="center" vertical="center" wrapText="1"/>
    </xf>
    <xf numFmtId="0" fontId="26" fillId="27" borderId="59" xfId="0" applyFont="1" applyFill="1" applyBorder="1" applyAlignment="1">
      <alignment horizontal="center" vertical="center"/>
    </xf>
    <xf numFmtId="0" fontId="0" fillId="27" borderId="59" xfId="0" applyFill="1" applyBorder="1" applyAlignment="1">
      <alignment horizontal="center" vertical="center"/>
    </xf>
    <xf numFmtId="0" fontId="0" fillId="27" borderId="220" xfId="0" applyFill="1" applyBorder="1" applyAlignment="1">
      <alignment horizontal="center" vertical="center"/>
    </xf>
    <xf numFmtId="0" fontId="26" fillId="27" borderId="344" xfId="0" applyFont="1" applyFill="1" applyBorder="1" applyAlignment="1">
      <alignment horizontal="center" vertical="center"/>
    </xf>
    <xf numFmtId="0" fontId="26" fillId="27" borderId="313" xfId="0" applyFont="1" applyFill="1" applyBorder="1" applyAlignment="1">
      <alignment horizontal="center" vertical="center"/>
    </xf>
    <xf numFmtId="0" fontId="26" fillId="27" borderId="342" xfId="0" applyFont="1" applyFill="1" applyBorder="1" applyAlignment="1">
      <alignment horizontal="center" vertical="center"/>
    </xf>
    <xf numFmtId="0" fontId="26" fillId="27" borderId="22" xfId="0" applyFont="1" applyFill="1" applyBorder="1" applyAlignment="1">
      <alignment horizontal="center" vertical="center"/>
    </xf>
    <xf numFmtId="0" fontId="26" fillId="27" borderId="6" xfId="0" applyFont="1" applyFill="1" applyBorder="1" applyAlignment="1">
      <alignment horizontal="center" vertical="center"/>
    </xf>
    <xf numFmtId="0" fontId="26" fillId="27" borderId="12" xfId="0" applyFont="1" applyFill="1" applyBorder="1" applyAlignment="1">
      <alignment horizontal="center" vertical="center"/>
    </xf>
    <xf numFmtId="0" fontId="26" fillId="27" borderId="333" xfId="0" applyFont="1" applyFill="1" applyBorder="1" applyAlignment="1">
      <alignment horizontal="center" vertical="center"/>
    </xf>
    <xf numFmtId="0" fontId="0" fillId="27" borderId="341" xfId="0" applyFill="1" applyBorder="1" applyAlignment="1">
      <alignment horizontal="center" vertical="center"/>
    </xf>
    <xf numFmtId="0" fontId="26" fillId="27" borderId="244" xfId="0" applyFont="1" applyFill="1" applyBorder="1" applyAlignment="1">
      <alignment horizontal="center" vertical="center"/>
    </xf>
    <xf numFmtId="0" fontId="0" fillId="27" borderId="0" xfId="0" applyFill="1" applyBorder="1" applyAlignment="1">
      <alignment horizontal="center" vertical="center"/>
    </xf>
    <xf numFmtId="0" fontId="26" fillId="27" borderId="219" xfId="0" applyFont="1" applyFill="1" applyBorder="1" applyAlignment="1">
      <alignment horizontal="center" vertical="center"/>
    </xf>
    <xf numFmtId="0" fontId="26" fillId="27" borderId="261" xfId="0" applyFont="1" applyFill="1" applyBorder="1" applyAlignment="1">
      <alignment horizontal="center" vertical="center"/>
    </xf>
    <xf numFmtId="0" fontId="26" fillId="27" borderId="10" xfId="0" applyFont="1" applyFill="1" applyBorder="1" applyAlignment="1">
      <alignment horizontal="center" vertical="center"/>
    </xf>
    <xf numFmtId="0" fontId="26" fillId="27" borderId="53" xfId="0" applyFont="1" applyFill="1" applyBorder="1" applyAlignment="1">
      <alignment horizontal="center" vertical="center"/>
    </xf>
    <xf numFmtId="0" fontId="26" fillId="27" borderId="145" xfId="0" applyFont="1" applyFill="1" applyBorder="1" applyAlignment="1">
      <alignment horizontal="center" vertical="center"/>
    </xf>
    <xf numFmtId="0" fontId="26" fillId="27" borderId="15" xfId="0" applyFont="1" applyFill="1" applyBorder="1" applyAlignment="1">
      <alignment horizontal="center" vertical="center"/>
    </xf>
    <xf numFmtId="0" fontId="26" fillId="27" borderId="13" xfId="0" applyFont="1" applyFill="1" applyBorder="1" applyAlignment="1">
      <alignment horizontal="center" vertical="center"/>
    </xf>
    <xf numFmtId="0" fontId="6" fillId="11" borderId="55" xfId="0" applyFont="1" applyFill="1" applyBorder="1" applyAlignment="1">
      <alignment horizontal="center" vertical="center"/>
    </xf>
    <xf numFmtId="0" fontId="6" fillId="11" borderId="345" xfId="0" applyFont="1" applyFill="1" applyBorder="1" applyAlignment="1">
      <alignment horizontal="center" vertical="center"/>
    </xf>
    <xf numFmtId="0" fontId="6" fillId="11" borderId="7" xfId="0" applyFont="1" applyFill="1" applyBorder="1" applyAlignment="1">
      <alignment horizontal="center" vertical="center"/>
    </xf>
    <xf numFmtId="0" fontId="6" fillId="11" borderId="121" xfId="0" applyFont="1" applyFill="1" applyBorder="1" applyAlignment="1">
      <alignment horizontal="center" vertical="center"/>
    </xf>
    <xf numFmtId="0" fontId="6" fillId="11" borderId="8" xfId="0" applyFont="1" applyFill="1" applyBorder="1" applyAlignment="1">
      <alignment horizontal="center" vertical="center"/>
    </xf>
    <xf numFmtId="0" fontId="6" fillId="11" borderId="52" xfId="0" applyFont="1" applyFill="1" applyBorder="1" applyAlignment="1">
      <alignment horizontal="center" vertical="center"/>
    </xf>
    <xf numFmtId="0" fontId="6" fillId="11" borderId="72" xfId="0" applyFont="1" applyFill="1" applyBorder="1" applyAlignment="1">
      <alignment horizontal="center" vertical="center"/>
    </xf>
    <xf numFmtId="0" fontId="6" fillId="11" borderId="63" xfId="0" applyFont="1" applyFill="1" applyBorder="1" applyAlignment="1">
      <alignment horizontal="center" vertical="center"/>
    </xf>
    <xf numFmtId="0" fontId="19" fillId="26" borderId="144" xfId="0" applyFont="1" applyFill="1" applyBorder="1" applyAlignment="1">
      <alignment horizontal="center" vertical="center"/>
    </xf>
    <xf numFmtId="0" fontId="19" fillId="26" borderId="312" xfId="0" applyFont="1" applyFill="1" applyBorder="1" applyAlignment="1">
      <alignment horizontal="center" vertical="center"/>
    </xf>
    <xf numFmtId="0" fontId="19" fillId="26" borderId="7" xfId="0" applyFont="1" applyFill="1" applyBorder="1" applyAlignment="1">
      <alignment horizontal="center" vertical="center"/>
    </xf>
    <xf numFmtId="0" fontId="19" fillId="26" borderId="121" xfId="0" applyFont="1" applyFill="1" applyBorder="1" applyAlignment="1">
      <alignment horizontal="center" vertical="center"/>
    </xf>
    <xf numFmtId="0" fontId="19" fillId="26" borderId="8" xfId="0" applyFont="1" applyFill="1" applyBorder="1" applyAlignment="1">
      <alignment horizontal="center" vertical="center"/>
    </xf>
    <xf numFmtId="0" fontId="19" fillId="26" borderId="52" xfId="0" applyFont="1" applyFill="1" applyBorder="1" applyAlignment="1">
      <alignment horizontal="center" vertical="center"/>
    </xf>
    <xf numFmtId="0" fontId="6" fillId="26" borderId="8" xfId="0" applyFont="1" applyFill="1" applyBorder="1" applyAlignment="1">
      <alignment horizontal="center" vertical="center"/>
    </xf>
    <xf numFmtId="0" fontId="6" fillId="26" borderId="26" xfId="0" applyFont="1" applyFill="1" applyBorder="1" applyAlignment="1">
      <alignment horizontal="center" vertical="center"/>
    </xf>
    <xf numFmtId="0" fontId="73" fillId="0" borderId="0" xfId="0" applyFont="1" applyBorder="1"/>
    <xf numFmtId="0" fontId="6" fillId="11" borderId="144" xfId="0" applyFont="1" applyFill="1" applyBorder="1" applyAlignment="1">
      <alignment horizontal="center" vertical="center"/>
    </xf>
    <xf numFmtId="0" fontId="6" fillId="11" borderId="23" xfId="0" applyFont="1" applyFill="1" applyBorder="1" applyAlignment="1">
      <alignment horizontal="center" vertical="center"/>
    </xf>
    <xf numFmtId="0" fontId="6" fillId="11" borderId="26" xfId="0" applyFont="1" applyFill="1" applyBorder="1" applyAlignment="1">
      <alignment horizontal="center" vertical="center"/>
    </xf>
    <xf numFmtId="0" fontId="17" fillId="11" borderId="51" xfId="0" applyFont="1" applyFill="1" applyBorder="1" applyAlignment="1">
      <alignment horizontal="left" vertical="top" wrapText="1"/>
    </xf>
    <xf numFmtId="0" fontId="17" fillId="11" borderId="6" xfId="0" applyFont="1" applyFill="1" applyBorder="1" applyAlignment="1">
      <alignment horizontal="left" vertical="top" wrapText="1"/>
    </xf>
    <xf numFmtId="0" fontId="17" fillId="11" borderId="49" xfId="0" applyFont="1" applyFill="1" applyBorder="1" applyAlignment="1">
      <alignment horizontal="left" vertical="top" wrapText="1"/>
    </xf>
    <xf numFmtId="0" fontId="26" fillId="27" borderId="146" xfId="0" applyFont="1" applyFill="1" applyBorder="1" applyAlignment="1">
      <alignment horizontal="center" vertical="center"/>
    </xf>
    <xf numFmtId="0" fontId="26" fillId="27" borderId="18" xfId="0" applyFont="1" applyFill="1" applyBorder="1" applyAlignment="1">
      <alignment horizontal="center" vertical="center"/>
    </xf>
    <xf numFmtId="0" fontId="26" fillId="27" borderId="147" xfId="0" applyFont="1" applyFill="1" applyBorder="1" applyAlignment="1">
      <alignment horizontal="center" vertical="center"/>
    </xf>
    <xf numFmtId="0" fontId="9" fillId="27" borderId="51" xfId="0" applyFont="1" applyFill="1" applyBorder="1" applyAlignment="1">
      <alignment horizontal="center" vertical="center"/>
    </xf>
    <xf numFmtId="0" fontId="9" fillId="27" borderId="12" xfId="0" applyFont="1" applyFill="1" applyBorder="1" applyAlignment="1">
      <alignment horizontal="center" vertical="center"/>
    </xf>
    <xf numFmtId="0" fontId="26" fillId="27" borderId="346" xfId="0" applyFont="1" applyFill="1" applyBorder="1" applyAlignment="1">
      <alignment horizontal="center" vertical="center"/>
    </xf>
    <xf numFmtId="0" fontId="26" fillId="27" borderId="347" xfId="0" applyFont="1" applyFill="1" applyBorder="1" applyAlignment="1">
      <alignment horizontal="center" vertical="center"/>
    </xf>
    <xf numFmtId="0" fontId="26" fillId="27" borderId="23" xfId="0" applyFont="1" applyFill="1" applyBorder="1" applyAlignment="1">
      <alignment horizontal="center" vertical="center"/>
    </xf>
    <xf numFmtId="0" fontId="26" fillId="27" borderId="312" xfId="0" applyFont="1" applyFill="1" applyBorder="1" applyAlignment="1">
      <alignment horizontal="center" vertical="center"/>
    </xf>
    <xf numFmtId="0" fontId="26" fillId="27" borderId="51" xfId="0" applyFont="1" applyFill="1" applyBorder="1" applyAlignment="1">
      <alignment horizontal="center" vertical="center"/>
    </xf>
    <xf numFmtId="0" fontId="26" fillId="27" borderId="138" xfId="0" applyFont="1" applyFill="1" applyBorder="1" applyAlignment="1">
      <alignment horizontal="center" vertical="center"/>
    </xf>
    <xf numFmtId="0" fontId="26" fillId="27" borderId="9" xfId="0" applyFont="1" applyFill="1" applyBorder="1" applyAlignment="1">
      <alignment horizontal="center" vertical="center"/>
    </xf>
    <xf numFmtId="0" fontId="26" fillId="27" borderId="153" xfId="0" applyFont="1" applyFill="1" applyBorder="1" applyAlignment="1">
      <alignment horizontal="justify" vertical="center"/>
    </xf>
    <xf numFmtId="0" fontId="26" fillId="27" borderId="154" xfId="0" applyFont="1" applyFill="1" applyBorder="1" applyAlignment="1">
      <alignment horizontal="justify" vertical="center"/>
    </xf>
    <xf numFmtId="0" fontId="26" fillId="27" borderId="155" xfId="0" applyFont="1" applyFill="1" applyBorder="1" applyAlignment="1">
      <alignment horizontal="justify" vertical="center"/>
    </xf>
    <xf numFmtId="0" fontId="26" fillId="27" borderId="156" xfId="0" applyFont="1" applyFill="1" applyBorder="1" applyAlignment="1">
      <alignment horizontal="justify" vertical="center"/>
    </xf>
    <xf numFmtId="0" fontId="26" fillId="27" borderId="22" xfId="0" applyFont="1" applyFill="1" applyBorder="1" applyAlignment="1">
      <alignment horizontal="center" vertical="center" wrapText="1"/>
    </xf>
    <xf numFmtId="0" fontId="26" fillId="27" borderId="12" xfId="0" applyFont="1" applyFill="1" applyBorder="1" applyAlignment="1">
      <alignment horizontal="center" vertical="center" wrapText="1"/>
    </xf>
    <xf numFmtId="0" fontId="26" fillId="27" borderId="145" xfId="0" applyFont="1" applyFill="1" applyBorder="1" applyAlignment="1">
      <alignment horizontal="center" vertical="center" wrapText="1"/>
    </xf>
    <xf numFmtId="0" fontId="26" fillId="27" borderId="13" xfId="0" applyFont="1" applyFill="1" applyBorder="1" applyAlignment="1">
      <alignment horizontal="center" vertical="center" wrapText="1"/>
    </xf>
    <xf numFmtId="0" fontId="73" fillId="0" borderId="0" xfId="0" applyFont="1" applyBorder="1" applyAlignment="1">
      <alignment horizontal="center" vertical="center"/>
    </xf>
    <xf numFmtId="0" fontId="26" fillId="27" borderId="350" xfId="0" applyFont="1" applyFill="1" applyBorder="1" applyAlignment="1">
      <alignment horizontal="center" vertical="center"/>
    </xf>
    <xf numFmtId="0" fontId="26" fillId="27" borderId="351" xfId="0" applyFont="1" applyFill="1" applyBorder="1" applyAlignment="1">
      <alignment horizontal="center" vertical="center"/>
    </xf>
    <xf numFmtId="0" fontId="26" fillId="27" borderId="348" xfId="0" applyFont="1" applyFill="1" applyBorder="1" applyAlignment="1">
      <alignment horizontal="center" vertical="center"/>
    </xf>
    <xf numFmtId="0" fontId="26" fillId="27" borderId="349" xfId="0" applyFont="1" applyFill="1" applyBorder="1" applyAlignment="1">
      <alignment horizontal="center" vertical="center" wrapText="1"/>
    </xf>
    <xf numFmtId="0" fontId="26" fillId="27" borderId="314" xfId="0" applyFont="1" applyFill="1" applyBorder="1" applyAlignment="1">
      <alignment horizontal="center" vertical="center" wrapText="1"/>
    </xf>
    <xf numFmtId="0" fontId="26" fillId="27" borderId="79" xfId="0" applyFont="1" applyFill="1" applyBorder="1" applyAlignment="1">
      <alignment horizontal="center" vertical="center" wrapText="1"/>
    </xf>
    <xf numFmtId="0" fontId="25" fillId="27" borderId="196" xfId="0" applyFont="1" applyFill="1" applyBorder="1" applyAlignment="1">
      <alignment horizontal="center" vertical="center"/>
    </xf>
    <xf numFmtId="0" fontId="25" fillId="27" borderId="199" xfId="0" applyFont="1" applyFill="1" applyBorder="1" applyAlignment="1">
      <alignment horizontal="center" vertical="center"/>
    </xf>
    <xf numFmtId="0" fontId="26" fillId="27" borderId="144" xfId="0" applyFont="1" applyFill="1" applyBorder="1" applyAlignment="1">
      <alignment horizontal="center" vertical="center"/>
    </xf>
    <xf numFmtId="0" fontId="26" fillId="27" borderId="8" xfId="0" applyFont="1" applyFill="1" applyBorder="1" applyAlignment="1">
      <alignment horizontal="center" vertical="center"/>
    </xf>
    <xf numFmtId="0" fontId="25" fillId="27" borderId="138" xfId="0" applyFont="1" applyFill="1" applyBorder="1" applyAlignment="1">
      <alignment horizontal="center" vertical="center" wrapText="1"/>
    </xf>
    <xf numFmtId="0" fontId="25" fillId="27" borderId="9" xfId="0" applyFont="1" applyFill="1" applyBorder="1" applyAlignment="1">
      <alignment horizontal="center" vertical="center" wrapText="1"/>
    </xf>
    <xf numFmtId="2" fontId="26" fillId="27" borderId="333" xfId="0" applyNumberFormat="1" applyFont="1" applyFill="1" applyBorder="1" applyAlignment="1">
      <alignment horizontal="center" vertical="center"/>
    </xf>
    <xf numFmtId="2" fontId="26" fillId="27" borderId="334" xfId="0" applyNumberFormat="1" applyFont="1" applyFill="1" applyBorder="1" applyAlignment="1">
      <alignment horizontal="center" vertical="center"/>
    </xf>
    <xf numFmtId="2" fontId="26" fillId="27" borderId="341" xfId="0" applyNumberFormat="1" applyFont="1" applyFill="1" applyBorder="1" applyAlignment="1">
      <alignment horizontal="center" vertical="center"/>
    </xf>
    <xf numFmtId="0" fontId="6" fillId="11" borderId="151" xfId="0" applyFont="1" applyFill="1" applyBorder="1" applyAlignment="1">
      <alignment horizontal="right"/>
    </xf>
    <xf numFmtId="0" fontId="6" fillId="11" borderId="352" xfId="0" applyFont="1" applyFill="1" applyBorder="1" applyAlignment="1">
      <alignment horizontal="right"/>
    </xf>
    <xf numFmtId="0" fontId="41" fillId="11" borderId="353" xfId="0" applyFont="1" applyFill="1" applyBorder="1" applyAlignment="1">
      <alignment horizontal="left" vertical="top" wrapText="1"/>
    </xf>
    <xf numFmtId="0" fontId="41" fillId="11" borderId="354" xfId="0" applyFont="1" applyFill="1" applyBorder="1" applyAlignment="1">
      <alignment horizontal="left" vertical="top" wrapText="1"/>
    </xf>
    <xf numFmtId="0" fontId="15" fillId="11" borderId="144" xfId="0" applyFont="1" applyFill="1" applyBorder="1" applyAlignment="1">
      <alignment horizontal="center" vertical="center"/>
    </xf>
    <xf numFmtId="0" fontId="15" fillId="11" borderId="355" xfId="0" applyFont="1" applyFill="1" applyBorder="1" applyAlignment="1">
      <alignment horizontal="center" vertical="center"/>
    </xf>
    <xf numFmtId="0" fontId="15" fillId="11" borderId="7" xfId="0" applyFont="1" applyFill="1" applyBorder="1" applyAlignment="1">
      <alignment horizontal="center" vertical="center"/>
    </xf>
    <xf numFmtId="0" fontId="15" fillId="11" borderId="298" xfId="0" applyFont="1" applyFill="1" applyBorder="1" applyAlignment="1">
      <alignment horizontal="center" vertical="center"/>
    </xf>
    <xf numFmtId="0" fontId="15" fillId="11" borderId="8" xfId="0" applyFont="1" applyFill="1" applyBorder="1" applyAlignment="1">
      <alignment horizontal="center" vertical="center"/>
    </xf>
    <xf numFmtId="0" fontId="15" fillId="11" borderId="356" xfId="0" applyFont="1" applyFill="1" applyBorder="1" applyAlignment="1">
      <alignment horizontal="center" vertical="center"/>
    </xf>
    <xf numFmtId="0" fontId="6" fillId="11" borderId="152" xfId="0" applyFont="1" applyFill="1" applyBorder="1" applyAlignment="1">
      <alignment horizontal="right"/>
    </xf>
    <xf numFmtId="0" fontId="6" fillId="11" borderId="304" xfId="0" applyFont="1" applyFill="1" applyBorder="1" applyAlignment="1">
      <alignment horizontal="right"/>
    </xf>
    <xf numFmtId="0" fontId="6" fillId="11" borderId="59" xfId="0" applyFont="1" applyFill="1" applyBorder="1" applyAlignment="1">
      <alignment horizontal="right" vertical="center"/>
    </xf>
    <xf numFmtId="0" fontId="6" fillId="11" borderId="218" xfId="0" applyFont="1" applyFill="1" applyBorder="1" applyAlignment="1">
      <alignment horizontal="right" vertical="center"/>
    </xf>
    <xf numFmtId="0" fontId="41" fillId="11" borderId="51" xfId="1328" applyFont="1" applyFill="1" applyBorder="1" applyAlignment="1">
      <alignment horizontal="left" vertical="top" wrapText="1"/>
    </xf>
    <xf numFmtId="0" fontId="41" fillId="11" borderId="6" xfId="1328" applyFont="1" applyFill="1" applyBorder="1" applyAlignment="1">
      <alignment horizontal="left" vertical="top" wrapText="1"/>
    </xf>
    <xf numFmtId="0" fontId="6" fillId="11" borderId="30" xfId="0" applyFont="1" applyFill="1" applyBorder="1" applyAlignment="1">
      <alignment horizontal="center" vertical="center"/>
    </xf>
    <xf numFmtId="0" fontId="5" fillId="11" borderId="144" xfId="0" applyFont="1" applyFill="1" applyBorder="1" applyAlignment="1">
      <alignment horizontal="center" vertical="center" wrapText="1"/>
    </xf>
    <xf numFmtId="0" fontId="5" fillId="11" borderId="25" xfId="0" applyFont="1" applyFill="1" applyBorder="1" applyAlignment="1">
      <alignment horizontal="center" vertical="center" wrapText="1"/>
    </xf>
    <xf numFmtId="0" fontId="5" fillId="11" borderId="7" xfId="0" applyFont="1" applyFill="1" applyBorder="1" applyAlignment="1">
      <alignment horizontal="center" vertical="center" wrapText="1"/>
    </xf>
    <xf numFmtId="0" fontId="5" fillId="11" borderId="68" xfId="0" applyFont="1" applyFill="1" applyBorder="1" applyAlignment="1">
      <alignment horizontal="center" vertical="center" wrapText="1"/>
    </xf>
    <xf numFmtId="0" fontId="5" fillId="11" borderId="8" xfId="0" applyFont="1" applyFill="1" applyBorder="1" applyAlignment="1">
      <alignment horizontal="center" vertical="center" wrapText="1"/>
    </xf>
    <xf numFmtId="0" fontId="5" fillId="11" borderId="28" xfId="0" applyFont="1" applyFill="1" applyBorder="1" applyAlignment="1">
      <alignment horizontal="center" vertical="center" wrapText="1"/>
    </xf>
    <xf numFmtId="0" fontId="6" fillId="11" borderId="256" xfId="0" applyFont="1" applyFill="1" applyBorder="1" applyAlignment="1">
      <alignment horizontal="right" vertical="center"/>
    </xf>
    <xf numFmtId="0" fontId="6" fillId="11" borderId="174" xfId="0" applyFont="1" applyFill="1" applyBorder="1" applyAlignment="1">
      <alignment horizontal="right" vertical="center"/>
    </xf>
    <xf numFmtId="0" fontId="75" fillId="28" borderId="0" xfId="1718" applyFont="1" applyFill="1" applyBorder="1" applyAlignment="1">
      <alignment horizontal="left" vertical="center" wrapText="1"/>
    </xf>
    <xf numFmtId="0" fontId="75" fillId="28" borderId="0" xfId="1719" applyFont="1" applyFill="1" applyBorder="1" applyAlignment="1">
      <alignment horizontal="left" vertical="center" wrapText="1"/>
    </xf>
    <xf numFmtId="0" fontId="75" fillId="0" borderId="0" xfId="1720" applyFont="1" applyBorder="1" applyAlignment="1">
      <alignment horizontal="left" wrapText="1"/>
    </xf>
    <xf numFmtId="0" fontId="75" fillId="0" borderId="0" xfId="1721" applyFont="1" applyBorder="1" applyAlignment="1">
      <alignment horizontal="left" wrapText="1"/>
    </xf>
    <xf numFmtId="0" fontId="75" fillId="0" borderId="0" xfId="1725" applyFont="1" applyBorder="1" applyAlignment="1">
      <alignment horizontal="left" wrapText="1"/>
    </xf>
    <xf numFmtId="0" fontId="75" fillId="0" borderId="0" xfId="1726" applyFont="1" applyBorder="1" applyAlignment="1">
      <alignment horizontal="left" wrapText="1"/>
    </xf>
    <xf numFmtId="0" fontId="75" fillId="0" borderId="0" xfId="1730" applyFont="1" applyBorder="1" applyAlignment="1">
      <alignment horizontal="left" wrapText="1"/>
    </xf>
    <xf numFmtId="0" fontId="75" fillId="0" borderId="0" xfId="1731" applyFont="1" applyBorder="1" applyAlignment="1">
      <alignment horizontal="left" wrapText="1"/>
    </xf>
    <xf numFmtId="0" fontId="75" fillId="0" borderId="0" xfId="1732" applyFont="1" applyBorder="1" applyAlignment="1">
      <alignment horizontal="center" wrapText="1"/>
    </xf>
    <xf numFmtId="0" fontId="75" fillId="0" borderId="0" xfId="1733" applyFont="1" applyBorder="1" applyAlignment="1">
      <alignment horizontal="center" wrapText="1"/>
    </xf>
    <xf numFmtId="0" fontId="75" fillId="29" borderId="0" xfId="1735" applyFont="1" applyFill="1" applyBorder="1" applyAlignment="1">
      <alignment vertical="top" wrapText="1"/>
    </xf>
    <xf numFmtId="0" fontId="75" fillId="29" borderId="0" xfId="1736" applyFont="1" applyFill="1" applyBorder="1" applyAlignment="1">
      <alignment horizontal="left" vertical="top" wrapText="1"/>
    </xf>
    <xf numFmtId="181" fontId="75" fillId="0" borderId="0" xfId="1737" applyNumberFormat="1" applyFont="1" applyBorder="1" applyAlignment="1">
      <alignment horizontal="right" vertical="top"/>
    </xf>
    <xf numFmtId="181" fontId="75" fillId="0" borderId="0" xfId="1738" applyNumberFormat="1" applyFont="1" applyBorder="1" applyAlignment="1">
      <alignment horizontal="right" vertical="top"/>
    </xf>
    <xf numFmtId="0" fontId="75" fillId="29" borderId="0" xfId="1740" applyFont="1" applyFill="1" applyBorder="1" applyAlignment="1">
      <alignment vertical="top" wrapText="1"/>
    </xf>
    <xf numFmtId="0" fontId="75" fillId="29" borderId="0" xfId="1741" applyFont="1" applyFill="1" applyBorder="1" applyAlignment="1">
      <alignment horizontal="left" vertical="top" wrapText="1"/>
    </xf>
    <xf numFmtId="181" fontId="75" fillId="0" borderId="0" xfId="1742" applyNumberFormat="1" applyFont="1" applyBorder="1" applyAlignment="1">
      <alignment horizontal="right" vertical="top"/>
    </xf>
    <xf numFmtId="181" fontId="75" fillId="0" borderId="0" xfId="1743" applyNumberFormat="1" applyFont="1" applyBorder="1" applyAlignment="1">
      <alignment horizontal="left" vertical="top" wrapText="1"/>
    </xf>
    <xf numFmtId="181" fontId="75" fillId="0" borderId="0" xfId="1745" applyNumberFormat="1" applyFont="1" applyBorder="1" applyAlignment="1">
      <alignment horizontal="right" vertical="top"/>
    </xf>
    <xf numFmtId="0" fontId="75" fillId="29" borderId="0" xfId="1746" applyFont="1" applyFill="1" applyBorder="1" applyAlignment="1">
      <alignment vertical="top" wrapText="1"/>
    </xf>
    <xf numFmtId="0" fontId="75" fillId="29" borderId="0" xfId="1747" applyFont="1" applyFill="1" applyBorder="1" applyAlignment="1">
      <alignment horizontal="left" vertical="top" wrapText="1"/>
    </xf>
    <xf numFmtId="181" fontId="75" fillId="0" borderId="0" xfId="1748" applyNumberFormat="1" applyFont="1" applyBorder="1" applyAlignment="1">
      <alignment horizontal="right" vertical="top"/>
    </xf>
    <xf numFmtId="181" fontId="75" fillId="0" borderId="0" xfId="1749" applyNumberFormat="1" applyFont="1" applyBorder="1" applyAlignment="1">
      <alignment horizontal="right" vertical="top"/>
    </xf>
    <xf numFmtId="0" fontId="75" fillId="29" borderId="0" xfId="1746" applyFont="1" applyFill="1" applyBorder="1" applyAlignment="1">
      <alignment horizontal="left" vertical="top" wrapText="1"/>
    </xf>
    <xf numFmtId="181" fontId="75" fillId="0" borderId="0" xfId="1751" applyNumberFormat="1" applyFont="1" applyBorder="1" applyAlignment="1">
      <alignment horizontal="left" vertical="top" wrapText="1"/>
    </xf>
    <xf numFmtId="0" fontId="75" fillId="29" borderId="0" xfId="1740" applyFont="1" applyFill="1" applyBorder="1" applyAlignment="1">
      <alignment horizontal="left" vertical="top" wrapText="1"/>
    </xf>
    <xf numFmtId="181" fontId="75" fillId="0" borderId="0" xfId="1752" applyNumberFormat="1" applyFont="1" applyBorder="1" applyAlignment="1">
      <alignment horizontal="left" vertical="top" wrapText="1"/>
    </xf>
    <xf numFmtId="0" fontId="75" fillId="29" borderId="0" xfId="1753" applyFont="1" applyFill="1" applyBorder="1" applyAlignment="1">
      <alignment horizontal="left" vertical="top" wrapText="1"/>
    </xf>
    <xf numFmtId="0" fontId="75" fillId="29" borderId="0" xfId="1754" applyFont="1" applyFill="1" applyBorder="1" applyAlignment="1">
      <alignment horizontal="left" vertical="top" wrapText="1"/>
    </xf>
    <xf numFmtId="181" fontId="75" fillId="0" borderId="0" xfId="1755" applyNumberFormat="1" applyFont="1" applyBorder="1" applyAlignment="1">
      <alignment horizontal="right" vertical="top"/>
    </xf>
    <xf numFmtId="181" fontId="75" fillId="0" borderId="0" xfId="1756" applyNumberFormat="1" applyFont="1" applyBorder="1" applyAlignment="1">
      <alignment horizontal="right" vertical="top"/>
    </xf>
    <xf numFmtId="0" fontId="92" fillId="0" borderId="0" xfId="1715" applyFont="1" applyAlignment="1">
      <alignment horizontal="center" vertical="center" wrapText="1"/>
    </xf>
    <xf numFmtId="0" fontId="92" fillId="0" borderId="0" xfId="1716" applyFont="1" applyAlignment="1">
      <alignment horizontal="center" vertical="center" wrapText="1"/>
    </xf>
    <xf numFmtId="0" fontId="92" fillId="0" borderId="0" xfId="1717" applyFont="1" applyAlignment="1">
      <alignment horizontal="center" vertical="center" wrapText="1"/>
    </xf>
    <xf numFmtId="0" fontId="75" fillId="0" borderId="0" xfId="1722" applyFont="1" applyAlignment="1">
      <alignment horizontal="center" wrapText="1"/>
    </xf>
    <xf numFmtId="0" fontId="75" fillId="0" borderId="370" xfId="1723" applyFont="1" applyBorder="1" applyAlignment="1">
      <alignment horizontal="center" wrapText="1"/>
    </xf>
    <xf numFmtId="0" fontId="75" fillId="0" borderId="371" xfId="1724" applyFont="1" applyBorder="1" applyAlignment="1">
      <alignment horizontal="center" wrapText="1"/>
    </xf>
    <xf numFmtId="0" fontId="75" fillId="0" borderId="0" xfId="1727" applyFont="1" applyAlignment="1">
      <alignment horizontal="center" wrapText="1"/>
    </xf>
    <xf numFmtId="0" fontId="75" fillId="0" borderId="370" xfId="1728" applyFont="1" applyBorder="1" applyAlignment="1">
      <alignment horizontal="center" wrapText="1"/>
    </xf>
    <xf numFmtId="0" fontId="75" fillId="0" borderId="371" xfId="1729" applyFont="1" applyBorder="1" applyAlignment="1">
      <alignment horizontal="center" wrapText="1"/>
    </xf>
    <xf numFmtId="0" fontId="75" fillId="0" borderId="0" xfId="1734" applyFont="1" applyBorder="1" applyAlignment="1">
      <alignment horizontal="center" wrapText="1"/>
    </xf>
    <xf numFmtId="181" fontId="75" fillId="0" borderId="0" xfId="1739" applyNumberFormat="1" applyFont="1" applyBorder="1" applyAlignment="1">
      <alignment horizontal="right" vertical="top"/>
    </xf>
    <xf numFmtId="181" fontId="75" fillId="0" borderId="0" xfId="1744" applyNumberFormat="1" applyFont="1" applyBorder="1" applyAlignment="1">
      <alignment horizontal="right" vertical="top"/>
    </xf>
    <xf numFmtId="181" fontId="75" fillId="0" borderId="0" xfId="1750" applyNumberFormat="1" applyFont="1" applyBorder="1" applyAlignment="1">
      <alignment horizontal="right" vertical="top"/>
    </xf>
    <xf numFmtId="181" fontId="75" fillId="0" borderId="0" xfId="1757" applyNumberFormat="1" applyFont="1" applyBorder="1" applyAlignment="1">
      <alignment horizontal="right" vertical="top"/>
    </xf>
    <xf numFmtId="0" fontId="75" fillId="29" borderId="0" xfId="1835" applyFont="1" applyFill="1" applyBorder="1" applyAlignment="1">
      <alignment horizontal="left" vertical="top" wrapText="1"/>
    </xf>
    <xf numFmtId="0" fontId="75" fillId="29" borderId="0" xfId="1836" applyFont="1" applyFill="1" applyBorder="1" applyAlignment="1">
      <alignment horizontal="left" vertical="top" wrapText="1"/>
    </xf>
    <xf numFmtId="0" fontId="75" fillId="29" borderId="0" xfId="1837" applyFont="1" applyFill="1" applyBorder="1" applyAlignment="1">
      <alignment horizontal="left" vertical="top" wrapText="1"/>
    </xf>
    <xf numFmtId="179" fontId="75" fillId="0" borderId="0" xfId="1838" applyNumberFormat="1" applyFont="1" applyBorder="1" applyAlignment="1">
      <alignment horizontal="right" vertical="top"/>
    </xf>
    <xf numFmtId="179" fontId="75" fillId="0" borderId="0" xfId="1839" applyNumberFormat="1" applyFont="1" applyBorder="1" applyAlignment="1">
      <alignment horizontal="right" vertical="top"/>
    </xf>
    <xf numFmtId="179" fontId="75" fillId="0" borderId="0" xfId="1840" applyNumberFormat="1" applyFont="1" applyBorder="1" applyAlignment="1">
      <alignment horizontal="right" vertical="top"/>
    </xf>
    <xf numFmtId="179" fontId="75" fillId="0" borderId="0" xfId="1841" applyNumberFormat="1" applyFont="1" applyBorder="1" applyAlignment="1">
      <alignment horizontal="right" vertical="top"/>
    </xf>
    <xf numFmtId="0" fontId="75" fillId="29" borderId="0" xfId="1842" applyFont="1" applyFill="1" applyBorder="1" applyAlignment="1">
      <alignment horizontal="left" vertical="top" wrapText="1"/>
    </xf>
    <xf numFmtId="0" fontId="75" fillId="29" borderId="0" xfId="1843" applyFont="1" applyFill="1" applyBorder="1" applyAlignment="1">
      <alignment horizontal="left" vertical="top" wrapText="1"/>
    </xf>
    <xf numFmtId="0" fontId="75" fillId="29" borderId="0" xfId="1844" applyFont="1" applyFill="1" applyBorder="1" applyAlignment="1">
      <alignment horizontal="left" vertical="top" wrapText="1"/>
    </xf>
    <xf numFmtId="179" fontId="75" fillId="0" borderId="0" xfId="1845" applyNumberFormat="1" applyFont="1" applyBorder="1" applyAlignment="1">
      <alignment horizontal="right" vertical="top"/>
    </xf>
    <xf numFmtId="179" fontId="75" fillId="0" borderId="0" xfId="1846" applyNumberFormat="1" applyFont="1" applyBorder="1" applyAlignment="1">
      <alignment horizontal="right" vertical="top"/>
    </xf>
    <xf numFmtId="179" fontId="75" fillId="0" borderId="0" xfId="1847" applyNumberFormat="1" applyFont="1" applyBorder="1" applyAlignment="1">
      <alignment horizontal="right" vertical="top"/>
    </xf>
    <xf numFmtId="179" fontId="75" fillId="0" borderId="0" xfId="1848" applyNumberFormat="1" applyFont="1" applyBorder="1" applyAlignment="1">
      <alignment horizontal="right" vertical="top"/>
    </xf>
    <xf numFmtId="0" fontId="75" fillId="29" borderId="0" xfId="1843" applyFont="1" applyFill="1" applyBorder="1" applyAlignment="1">
      <alignment horizontal="left" vertical="top" wrapText="1"/>
    </xf>
    <xf numFmtId="0" fontId="75" fillId="29" borderId="0" xfId="1849" applyFont="1" applyFill="1" applyBorder="1" applyAlignment="1">
      <alignment horizontal="left" vertical="top" wrapText="1"/>
    </xf>
    <xf numFmtId="0" fontId="75" fillId="29" borderId="0" xfId="1850" applyFont="1" applyFill="1" applyBorder="1" applyAlignment="1">
      <alignment horizontal="left" vertical="top" wrapText="1"/>
    </xf>
    <xf numFmtId="179" fontId="75" fillId="0" borderId="0" xfId="1851" applyNumberFormat="1" applyFont="1" applyBorder="1" applyAlignment="1">
      <alignment horizontal="left" vertical="top" wrapText="1"/>
    </xf>
    <xf numFmtId="179" fontId="75" fillId="0" borderId="0" xfId="1852" applyNumberFormat="1" applyFont="1" applyBorder="1" applyAlignment="1">
      <alignment horizontal="left" vertical="top" wrapText="1"/>
    </xf>
    <xf numFmtId="179" fontId="75" fillId="0" borderId="0" xfId="1853" applyNumberFormat="1" applyFont="1" applyBorder="1" applyAlignment="1">
      <alignment horizontal="left" vertical="top" wrapText="1"/>
    </xf>
    <xf numFmtId="0" fontId="92" fillId="0" borderId="0" xfId="1908" applyFont="1" applyBorder="1" applyAlignment="1">
      <alignment horizontal="center" vertical="center" wrapText="1"/>
    </xf>
    <xf numFmtId="0" fontId="92" fillId="0" borderId="0" xfId="1909" applyFont="1" applyBorder="1" applyAlignment="1">
      <alignment horizontal="center" vertical="center" wrapText="1"/>
    </xf>
    <xf numFmtId="0" fontId="92" fillId="0" borderId="0" xfId="1910" applyFont="1" applyBorder="1" applyAlignment="1">
      <alignment horizontal="center" vertical="center" wrapText="1"/>
    </xf>
    <xf numFmtId="0" fontId="75" fillId="28" borderId="0" xfId="1911" applyFont="1" applyFill="1" applyBorder="1" applyAlignment="1">
      <alignment horizontal="left" vertical="center" wrapText="1"/>
    </xf>
    <xf numFmtId="0" fontId="75" fillId="28" borderId="0" xfId="1912" applyFont="1" applyFill="1" applyBorder="1" applyAlignment="1">
      <alignment horizontal="left" vertical="center" wrapText="1"/>
    </xf>
    <xf numFmtId="0" fontId="75" fillId="0" borderId="0" xfId="1913" applyFont="1" applyBorder="1" applyAlignment="1">
      <alignment horizontal="left" wrapText="1"/>
    </xf>
    <xf numFmtId="0" fontId="75" fillId="0" borderId="0" xfId="1914" applyFont="1" applyBorder="1" applyAlignment="1">
      <alignment horizontal="left" wrapText="1"/>
    </xf>
    <xf numFmtId="0" fontId="75" fillId="0" borderId="0" xfId="1915" applyFont="1" applyBorder="1" applyAlignment="1">
      <alignment horizontal="center" wrapText="1"/>
    </xf>
    <xf numFmtId="0" fontId="75" fillId="0" borderId="0" xfId="1916" applyFont="1" applyBorder="1" applyAlignment="1">
      <alignment horizontal="center" wrapText="1"/>
    </xf>
    <xf numFmtId="0" fontId="75" fillId="0" borderId="0" xfId="1917" applyFont="1" applyBorder="1" applyAlignment="1">
      <alignment horizontal="center" wrapText="1"/>
    </xf>
    <xf numFmtId="0" fontId="75" fillId="0" borderId="0" xfId="1918" applyFont="1" applyBorder="1" applyAlignment="1">
      <alignment horizontal="center" wrapText="1"/>
    </xf>
    <xf numFmtId="0" fontId="75" fillId="0" borderId="0" xfId="1919" applyFont="1" applyBorder="1" applyAlignment="1">
      <alignment horizontal="left" wrapText="1"/>
    </xf>
    <xf numFmtId="0" fontId="75" fillId="0" borderId="0" xfId="1920" applyFont="1" applyBorder="1" applyAlignment="1">
      <alignment horizontal="left" wrapText="1"/>
    </xf>
    <xf numFmtId="0" fontId="75" fillId="0" borderId="0" xfId="1921" applyFont="1" applyBorder="1" applyAlignment="1">
      <alignment horizontal="center" wrapText="1"/>
    </xf>
    <xf numFmtId="0" fontId="75" fillId="0" borderId="0" xfId="1922" applyFont="1" applyBorder="1" applyAlignment="1">
      <alignment horizontal="center" wrapText="1"/>
    </xf>
    <xf numFmtId="0" fontId="75" fillId="0" borderId="0" xfId="1923" applyFont="1" applyBorder="1" applyAlignment="1">
      <alignment horizontal="center" wrapText="1"/>
    </xf>
    <xf numFmtId="0" fontId="75" fillId="0" borderId="0" xfId="1924" applyFont="1" applyBorder="1" applyAlignment="1">
      <alignment horizontal="center" wrapText="1"/>
    </xf>
    <xf numFmtId="0" fontId="75" fillId="0" borderId="0" xfId="1925" applyFont="1" applyBorder="1" applyAlignment="1">
      <alignment horizontal="left" wrapText="1"/>
    </xf>
    <xf numFmtId="0" fontId="75" fillId="0" borderId="0" xfId="1926" applyFont="1" applyBorder="1" applyAlignment="1">
      <alignment horizontal="left" wrapText="1"/>
    </xf>
    <xf numFmtId="0" fontId="75" fillId="0" borderId="0" xfId="1927" applyFont="1" applyBorder="1" applyAlignment="1">
      <alignment horizontal="center"/>
    </xf>
    <xf numFmtId="0" fontId="75" fillId="0" borderId="0" xfId="1928" applyFont="1" applyBorder="1" applyAlignment="1">
      <alignment horizontal="center"/>
    </xf>
    <xf numFmtId="0" fontId="75" fillId="0" borderId="0" xfId="1929" applyFont="1" applyBorder="1" applyAlignment="1">
      <alignment horizontal="center"/>
    </xf>
    <xf numFmtId="0" fontId="75" fillId="0" borderId="0" xfId="1930" applyFont="1" applyBorder="1" applyAlignment="1">
      <alignment horizontal="center" wrapText="1"/>
    </xf>
    <xf numFmtId="0" fontId="75" fillId="29" borderId="0" xfId="1931" applyFont="1" applyFill="1" applyBorder="1" applyAlignment="1">
      <alignment horizontal="left" vertical="top" wrapText="1"/>
    </xf>
    <xf numFmtId="0" fontId="75" fillId="29" borderId="0" xfId="1932" applyFont="1" applyFill="1" applyBorder="1" applyAlignment="1">
      <alignment horizontal="left" vertical="top" wrapText="1"/>
    </xf>
    <xf numFmtId="179" fontId="75" fillId="0" borderId="0" xfId="1933" applyNumberFormat="1" applyFont="1" applyBorder="1" applyAlignment="1">
      <alignment horizontal="right" vertical="top"/>
    </xf>
    <xf numFmtId="179" fontId="75" fillId="0" borderId="0" xfId="1934" applyNumberFormat="1" applyFont="1" applyBorder="1" applyAlignment="1">
      <alignment horizontal="right" vertical="top"/>
    </xf>
    <xf numFmtId="179" fontId="75" fillId="0" borderId="0" xfId="1935" applyNumberFormat="1" applyFont="1" applyBorder="1" applyAlignment="1">
      <alignment horizontal="right" vertical="top"/>
    </xf>
    <xf numFmtId="179" fontId="75" fillId="0" borderId="0" xfId="1936" applyNumberFormat="1" applyFont="1" applyBorder="1" applyAlignment="1">
      <alignment horizontal="right" vertical="top"/>
    </xf>
    <xf numFmtId="0" fontId="75" fillId="29" borderId="0" xfId="1937" applyFont="1" applyFill="1" applyBorder="1" applyAlignment="1">
      <alignment horizontal="left" vertical="top" wrapText="1"/>
    </xf>
    <xf numFmtId="0" fontId="75" fillId="29" borderId="0" xfId="1938" applyFont="1" applyFill="1" applyBorder="1" applyAlignment="1">
      <alignment horizontal="left" vertical="top" wrapText="1"/>
    </xf>
    <xf numFmtId="179" fontId="75" fillId="0" borderId="0" xfId="1939" applyNumberFormat="1" applyFont="1" applyBorder="1" applyAlignment="1">
      <alignment horizontal="right" vertical="top"/>
    </xf>
    <xf numFmtId="179" fontId="75" fillId="0" borderId="0" xfId="1940" applyNumberFormat="1" applyFont="1" applyBorder="1" applyAlignment="1">
      <alignment horizontal="right" vertical="top"/>
    </xf>
    <xf numFmtId="179" fontId="75" fillId="0" borderId="0" xfId="1941" applyNumberFormat="1" applyFont="1" applyBorder="1" applyAlignment="1">
      <alignment horizontal="right" vertical="top"/>
    </xf>
    <xf numFmtId="179" fontId="75" fillId="0" borderId="0" xfId="1942" applyNumberFormat="1" applyFont="1" applyBorder="1" applyAlignment="1">
      <alignment horizontal="right" vertical="top"/>
    </xf>
    <xf numFmtId="0" fontId="75" fillId="29" borderId="0" xfId="1943" applyFont="1" applyFill="1" applyBorder="1" applyAlignment="1">
      <alignment horizontal="left" vertical="top" wrapText="1"/>
    </xf>
    <xf numFmtId="0" fontId="75" fillId="29" borderId="0" xfId="1944" applyFont="1" applyFill="1" applyBorder="1" applyAlignment="1">
      <alignment horizontal="left" vertical="top" wrapText="1"/>
    </xf>
    <xf numFmtId="179" fontId="75" fillId="0" borderId="0" xfId="1945" applyNumberFormat="1" applyFont="1" applyBorder="1" applyAlignment="1">
      <alignment horizontal="right" vertical="top"/>
    </xf>
    <xf numFmtId="179" fontId="75" fillId="0" borderId="0" xfId="1946" applyNumberFormat="1" applyFont="1" applyBorder="1" applyAlignment="1">
      <alignment horizontal="right" vertical="top"/>
    </xf>
    <xf numFmtId="179" fontId="75" fillId="0" borderId="0" xfId="1947" applyNumberFormat="1" applyFont="1" applyBorder="1" applyAlignment="1">
      <alignment horizontal="right" vertical="top"/>
    </xf>
    <xf numFmtId="179" fontId="75" fillId="0" borderId="0" xfId="1948" applyNumberFormat="1" applyFont="1" applyBorder="1" applyAlignment="1">
      <alignment horizontal="right" vertical="top"/>
    </xf>
    <xf numFmtId="169" fontId="73" fillId="0" borderId="0" xfId="1469" applyNumberFormat="1" applyFont="1" applyBorder="1" applyAlignment="1">
      <alignment vertical="center"/>
    </xf>
    <xf numFmtId="0" fontId="75" fillId="29" borderId="0" xfId="1949" applyFont="1" applyFill="1" applyBorder="1" applyAlignment="1">
      <alignment horizontal="left" vertical="top" wrapText="1"/>
    </xf>
    <xf numFmtId="0" fontId="75" fillId="29" borderId="0" xfId="1950" applyFont="1" applyFill="1" applyBorder="1" applyAlignment="1">
      <alignment horizontal="left" vertical="top" wrapText="1"/>
    </xf>
    <xf numFmtId="179" fontId="75" fillId="0" borderId="0" xfId="1951" applyNumberFormat="1" applyFont="1" applyBorder="1" applyAlignment="1">
      <alignment horizontal="right" vertical="top"/>
    </xf>
    <xf numFmtId="179" fontId="75" fillId="0" borderId="0" xfId="1952" applyNumberFormat="1" applyFont="1" applyBorder="1" applyAlignment="1">
      <alignment horizontal="right" vertical="top"/>
    </xf>
    <xf numFmtId="179" fontId="75" fillId="0" borderId="0" xfId="1953" applyNumberFormat="1" applyFont="1" applyBorder="1" applyAlignment="1">
      <alignment horizontal="right" vertical="top"/>
    </xf>
    <xf numFmtId="179" fontId="75" fillId="0" borderId="0" xfId="1954" applyNumberFormat="1" applyFont="1" applyBorder="1" applyAlignment="1">
      <alignment horizontal="right" vertical="top"/>
    </xf>
    <xf numFmtId="0" fontId="84" fillId="0" borderId="0" xfId="833" applyFont="1" applyBorder="1" applyAlignment="1">
      <alignment vertical="center"/>
    </xf>
    <xf numFmtId="0" fontId="84" fillId="0" borderId="0" xfId="833" applyFont="1" applyBorder="1"/>
    <xf numFmtId="0" fontId="75" fillId="29" borderId="0" xfId="1781" applyFont="1" applyFill="1" applyBorder="1" applyAlignment="1">
      <alignment horizontal="left" vertical="top" wrapText="1"/>
    </xf>
    <xf numFmtId="0" fontId="92" fillId="0" borderId="0" xfId="1758" applyFont="1" applyBorder="1" applyAlignment="1">
      <alignment horizontal="center" vertical="center" wrapText="1"/>
    </xf>
    <xf numFmtId="0" fontId="75" fillId="28" borderId="0" xfId="1761" applyFont="1" applyFill="1" applyBorder="1" applyAlignment="1">
      <alignment horizontal="left" vertical="center" wrapText="1"/>
    </xf>
    <xf numFmtId="0" fontId="75" fillId="28" borderId="0" xfId="1762" applyFont="1" applyFill="1" applyBorder="1" applyAlignment="1">
      <alignment horizontal="left" vertical="center" wrapText="1"/>
    </xf>
    <xf numFmtId="0" fontId="75" fillId="0" borderId="0" xfId="1763" applyFont="1" applyBorder="1" applyAlignment="1">
      <alignment horizontal="left" wrapText="1"/>
    </xf>
    <xf numFmtId="0" fontId="75" fillId="0" borderId="0" xfId="1765" applyFont="1" applyBorder="1" applyAlignment="1">
      <alignment horizontal="center" wrapText="1"/>
    </xf>
    <xf numFmtId="0" fontId="75" fillId="0" borderId="0" xfId="1771" applyFont="1" applyBorder="1" applyAlignment="1">
      <alignment horizontal="center" wrapText="1"/>
    </xf>
    <xf numFmtId="0" fontId="75" fillId="0" borderId="0" xfId="1777" applyFont="1" applyBorder="1" applyAlignment="1">
      <alignment horizontal="center"/>
    </xf>
    <xf numFmtId="0" fontId="75" fillId="0" borderId="0" xfId="1778" applyFont="1" applyBorder="1" applyAlignment="1">
      <alignment horizontal="center"/>
    </xf>
    <xf numFmtId="0" fontId="75" fillId="0" borderId="0" xfId="1779" applyFont="1" applyBorder="1" applyAlignment="1">
      <alignment horizontal="center"/>
    </xf>
    <xf numFmtId="0" fontId="75" fillId="0" borderId="0" xfId="1780" applyFont="1" applyBorder="1" applyAlignment="1">
      <alignment horizontal="center" wrapText="1"/>
    </xf>
    <xf numFmtId="0" fontId="75" fillId="29" borderId="0" xfId="1782" applyFont="1" applyFill="1" applyBorder="1" applyAlignment="1">
      <alignment horizontal="left" vertical="top" wrapText="1"/>
    </xf>
    <xf numFmtId="200" fontId="75" fillId="0" borderId="0" xfId="1783" applyNumberFormat="1" applyFont="1" applyBorder="1" applyAlignment="1">
      <alignment horizontal="right" vertical="top"/>
    </xf>
    <xf numFmtId="200" fontId="75" fillId="0" borderId="0" xfId="1784" applyNumberFormat="1" applyFont="1" applyBorder="1" applyAlignment="1">
      <alignment horizontal="right" vertical="top"/>
    </xf>
    <xf numFmtId="200" fontId="75" fillId="0" borderId="0" xfId="1785" applyNumberFormat="1" applyFont="1" applyBorder="1" applyAlignment="1">
      <alignment horizontal="right" vertical="top"/>
    </xf>
    <xf numFmtId="200" fontId="75" fillId="0" borderId="0" xfId="1786" applyNumberFormat="1" applyFont="1" applyBorder="1" applyAlignment="1">
      <alignment horizontal="right" vertical="top"/>
    </xf>
    <xf numFmtId="0" fontId="75" fillId="29" borderId="0" xfId="1788" applyFont="1" applyFill="1" applyBorder="1" applyAlignment="1">
      <alignment horizontal="left" vertical="top" wrapText="1"/>
    </xf>
    <xf numFmtId="200" fontId="75" fillId="0" borderId="0" xfId="1789" applyNumberFormat="1" applyFont="1" applyBorder="1" applyAlignment="1">
      <alignment horizontal="right" vertical="top"/>
    </xf>
    <xf numFmtId="200" fontId="75" fillId="0" borderId="0" xfId="1790" applyNumberFormat="1" applyFont="1" applyBorder="1" applyAlignment="1">
      <alignment horizontal="right" vertical="top"/>
    </xf>
    <xf numFmtId="200" fontId="75" fillId="0" borderId="0" xfId="1791" applyNumberFormat="1" applyFont="1" applyBorder="1" applyAlignment="1">
      <alignment horizontal="right" vertical="top"/>
    </xf>
    <xf numFmtId="200" fontId="75" fillId="0" borderId="0" xfId="1792" applyNumberFormat="1" applyFont="1" applyBorder="1" applyAlignment="1">
      <alignment horizontal="right" vertical="top"/>
    </xf>
    <xf numFmtId="0" fontId="75" fillId="29" borderId="0" xfId="1794" applyFont="1" applyFill="1" applyBorder="1" applyAlignment="1">
      <alignment horizontal="left" vertical="top" wrapText="1"/>
    </xf>
    <xf numFmtId="200" fontId="75" fillId="0" borderId="0" xfId="1795" applyNumberFormat="1" applyFont="1" applyBorder="1" applyAlignment="1">
      <alignment horizontal="right" vertical="top"/>
    </xf>
    <xf numFmtId="200" fontId="75" fillId="0" borderId="0" xfId="1796" applyNumberFormat="1" applyFont="1" applyBorder="1" applyAlignment="1">
      <alignment horizontal="right" vertical="top"/>
    </xf>
    <xf numFmtId="200" fontId="75" fillId="0" borderId="0" xfId="1797" applyNumberFormat="1" applyFont="1" applyBorder="1" applyAlignment="1">
      <alignment horizontal="right" vertical="top"/>
    </xf>
    <xf numFmtId="200" fontId="75" fillId="0" borderId="0" xfId="1798" applyNumberFormat="1" applyFont="1" applyBorder="1" applyAlignment="1">
      <alignment horizontal="right" vertical="top"/>
    </xf>
    <xf numFmtId="0" fontId="75" fillId="29" borderId="0" xfId="1793" applyFont="1" applyFill="1" applyBorder="1" applyAlignment="1">
      <alignment horizontal="left" vertical="top" wrapText="1"/>
    </xf>
    <xf numFmtId="0" fontId="75" fillId="29" borderId="0" xfId="1787" applyFont="1" applyFill="1" applyBorder="1" applyAlignment="1">
      <alignment horizontal="left" vertical="top" wrapText="1"/>
    </xf>
    <xf numFmtId="200" fontId="75" fillId="0" borderId="0" xfId="1800" applyNumberFormat="1" applyFont="1" applyBorder="1" applyAlignment="1">
      <alignment horizontal="left" vertical="top" wrapText="1"/>
    </xf>
    <xf numFmtId="200" fontId="75" fillId="0" borderId="0" xfId="1799" applyNumberFormat="1" applyFont="1" applyBorder="1" applyAlignment="1">
      <alignment horizontal="left" vertical="top" wrapText="1"/>
    </xf>
    <xf numFmtId="200" fontId="75" fillId="0" borderId="0" xfId="1801" applyNumberFormat="1" applyFont="1" applyBorder="1" applyAlignment="1">
      <alignment horizontal="left" vertical="top" wrapText="1"/>
    </xf>
    <xf numFmtId="0" fontId="75" fillId="29" borderId="0" xfId="1802" applyFont="1" applyFill="1" applyBorder="1" applyAlignment="1">
      <alignment horizontal="left" vertical="top" wrapText="1"/>
    </xf>
    <xf numFmtId="0" fontId="75" fillId="29" borderId="0" xfId="1803" applyFont="1" applyFill="1" applyBorder="1" applyAlignment="1">
      <alignment horizontal="left" vertical="top" wrapText="1"/>
    </xf>
    <xf numFmtId="200" fontId="75" fillId="0" borderId="0" xfId="1804" applyNumberFormat="1" applyFont="1" applyBorder="1" applyAlignment="1">
      <alignment horizontal="right" vertical="top"/>
    </xf>
    <xf numFmtId="200" fontId="75" fillId="0" borderId="0" xfId="1805" applyNumberFormat="1" applyFont="1" applyBorder="1" applyAlignment="1">
      <alignment horizontal="right" vertical="top"/>
    </xf>
    <xf numFmtId="200" fontId="75" fillId="0" borderId="0" xfId="1806" applyNumberFormat="1" applyFont="1" applyBorder="1" applyAlignment="1">
      <alignment horizontal="right" vertical="top"/>
    </xf>
    <xf numFmtId="200" fontId="75" fillId="0" borderId="0" xfId="1807" applyNumberFormat="1" applyFont="1" applyBorder="1" applyAlignment="1">
      <alignment horizontal="right" vertical="top"/>
    </xf>
    <xf numFmtId="0" fontId="22" fillId="26" borderId="113" xfId="0" applyFont="1" applyFill="1" applyBorder="1" applyAlignment="1">
      <alignment horizontal="center" vertical="center"/>
    </xf>
    <xf numFmtId="0" fontId="0" fillId="26" borderId="234" xfId="0" applyFill="1" applyBorder="1"/>
    <xf numFmtId="2" fontId="8" fillId="26" borderId="209" xfId="1477" applyNumberFormat="1" applyFill="1" applyBorder="1" applyAlignment="1">
      <alignment horizontal="right"/>
    </xf>
    <xf numFmtId="2" fontId="8" fillId="26" borderId="111" xfId="1477" applyNumberFormat="1" applyFill="1" applyBorder="1" applyAlignment="1">
      <alignment horizontal="right"/>
    </xf>
    <xf numFmtId="2" fontId="0" fillId="26" borderId="111" xfId="0" applyNumberFormat="1" applyFill="1" applyBorder="1" applyAlignment="1">
      <alignment horizontal="right" vertical="center"/>
    </xf>
    <xf numFmtId="2" fontId="8" fillId="26" borderId="181" xfId="1477" applyNumberFormat="1" applyFill="1" applyBorder="1" applyAlignment="1">
      <alignment horizontal="right"/>
    </xf>
    <xf numFmtId="0" fontId="73" fillId="26" borderId="0" xfId="0" applyFont="1" applyFill="1"/>
    <xf numFmtId="0" fontId="73" fillId="26" borderId="0" xfId="0" applyFont="1" applyFill="1" applyBorder="1"/>
  </cellXfs>
  <cellStyles count="1955">
    <cellStyle name="20% - Énfasis1 10" xfId="1" xr:uid="{00000000-0005-0000-0000-000000000000}"/>
    <cellStyle name="20% - Énfasis1 10 2" xfId="2" xr:uid="{00000000-0005-0000-0000-000001000000}"/>
    <cellStyle name="20% - Énfasis1 11" xfId="3" xr:uid="{00000000-0005-0000-0000-000002000000}"/>
    <cellStyle name="20% - Énfasis1 11 2" xfId="4" xr:uid="{00000000-0005-0000-0000-000003000000}"/>
    <cellStyle name="20% - Énfasis1 12" xfId="5" xr:uid="{00000000-0005-0000-0000-000004000000}"/>
    <cellStyle name="20% - Énfasis1 12 2" xfId="6" xr:uid="{00000000-0005-0000-0000-000005000000}"/>
    <cellStyle name="20% - Énfasis1 13" xfId="7" xr:uid="{00000000-0005-0000-0000-000006000000}"/>
    <cellStyle name="20% - Énfasis1 13 2" xfId="8" xr:uid="{00000000-0005-0000-0000-000007000000}"/>
    <cellStyle name="20% - Énfasis1 2" xfId="9" xr:uid="{00000000-0005-0000-0000-000008000000}"/>
    <cellStyle name="20% - Énfasis1 2 10" xfId="10" xr:uid="{00000000-0005-0000-0000-000009000000}"/>
    <cellStyle name="20% - Énfasis1 2 11" xfId="11" xr:uid="{00000000-0005-0000-0000-00000A000000}"/>
    <cellStyle name="20% - Énfasis1 2 12" xfId="12" xr:uid="{00000000-0005-0000-0000-00000B000000}"/>
    <cellStyle name="20% - Énfasis1 2 13" xfId="13" xr:uid="{00000000-0005-0000-0000-00000C000000}"/>
    <cellStyle name="20% - Énfasis1 2 14" xfId="14" xr:uid="{00000000-0005-0000-0000-00000D000000}"/>
    <cellStyle name="20% - Énfasis1 2 2" xfId="15" xr:uid="{00000000-0005-0000-0000-00000E000000}"/>
    <cellStyle name="20% - Énfasis1 2 3" xfId="16" xr:uid="{00000000-0005-0000-0000-00000F000000}"/>
    <cellStyle name="20% - Énfasis1 2 4" xfId="17" xr:uid="{00000000-0005-0000-0000-000010000000}"/>
    <cellStyle name="20% - Énfasis1 2 5" xfId="18" xr:uid="{00000000-0005-0000-0000-000011000000}"/>
    <cellStyle name="20% - Énfasis1 2 6" xfId="19" xr:uid="{00000000-0005-0000-0000-000012000000}"/>
    <cellStyle name="20% - Énfasis1 2 7" xfId="20" xr:uid="{00000000-0005-0000-0000-000013000000}"/>
    <cellStyle name="20% - Énfasis1 2 8" xfId="21" xr:uid="{00000000-0005-0000-0000-000014000000}"/>
    <cellStyle name="20% - Énfasis1 2 9" xfId="22" xr:uid="{00000000-0005-0000-0000-000015000000}"/>
    <cellStyle name="20% - Énfasis1 3" xfId="23" xr:uid="{00000000-0005-0000-0000-000016000000}"/>
    <cellStyle name="20% - Énfasis1 3 2" xfId="24" xr:uid="{00000000-0005-0000-0000-000017000000}"/>
    <cellStyle name="20% - Énfasis1 4" xfId="25" xr:uid="{00000000-0005-0000-0000-000018000000}"/>
    <cellStyle name="20% - Énfasis1 4 2" xfId="26" xr:uid="{00000000-0005-0000-0000-000019000000}"/>
    <cellStyle name="20% - Énfasis1 4 3" xfId="27" xr:uid="{00000000-0005-0000-0000-00001A000000}"/>
    <cellStyle name="20% - Énfasis1 5" xfId="28" xr:uid="{00000000-0005-0000-0000-00001B000000}"/>
    <cellStyle name="20% - Énfasis1 5 2" xfId="29" xr:uid="{00000000-0005-0000-0000-00001C000000}"/>
    <cellStyle name="20% - Énfasis1 6" xfId="30" xr:uid="{00000000-0005-0000-0000-00001D000000}"/>
    <cellStyle name="20% - Énfasis1 6 2" xfId="31" xr:uid="{00000000-0005-0000-0000-00001E000000}"/>
    <cellStyle name="20% - Énfasis1 7" xfId="32" xr:uid="{00000000-0005-0000-0000-00001F000000}"/>
    <cellStyle name="20% - Énfasis1 7 2" xfId="33" xr:uid="{00000000-0005-0000-0000-000020000000}"/>
    <cellStyle name="20% - Énfasis1 8" xfId="34" xr:uid="{00000000-0005-0000-0000-000021000000}"/>
    <cellStyle name="20% - Énfasis1 8 2" xfId="35" xr:uid="{00000000-0005-0000-0000-000022000000}"/>
    <cellStyle name="20% - Énfasis1 9" xfId="36" xr:uid="{00000000-0005-0000-0000-000023000000}"/>
    <cellStyle name="20% - Énfasis1 9 2" xfId="37" xr:uid="{00000000-0005-0000-0000-000024000000}"/>
    <cellStyle name="20% - Énfasis2 10" xfId="38" xr:uid="{00000000-0005-0000-0000-000025000000}"/>
    <cellStyle name="20% - Énfasis2 10 2" xfId="39" xr:uid="{00000000-0005-0000-0000-000026000000}"/>
    <cellStyle name="20% - Énfasis2 11" xfId="40" xr:uid="{00000000-0005-0000-0000-000027000000}"/>
    <cellStyle name="20% - Énfasis2 11 2" xfId="41" xr:uid="{00000000-0005-0000-0000-000028000000}"/>
    <cellStyle name="20% - Énfasis2 12" xfId="42" xr:uid="{00000000-0005-0000-0000-000029000000}"/>
    <cellStyle name="20% - Énfasis2 12 2" xfId="43" xr:uid="{00000000-0005-0000-0000-00002A000000}"/>
    <cellStyle name="20% - Énfasis2 13" xfId="44" xr:uid="{00000000-0005-0000-0000-00002B000000}"/>
    <cellStyle name="20% - Énfasis2 13 2" xfId="45" xr:uid="{00000000-0005-0000-0000-00002C000000}"/>
    <cellStyle name="20% - Énfasis2 2" xfId="46" xr:uid="{00000000-0005-0000-0000-00002D000000}"/>
    <cellStyle name="20% - Énfasis2 2 10" xfId="47" xr:uid="{00000000-0005-0000-0000-00002E000000}"/>
    <cellStyle name="20% - Énfasis2 2 11" xfId="48" xr:uid="{00000000-0005-0000-0000-00002F000000}"/>
    <cellStyle name="20% - Énfasis2 2 12" xfId="49" xr:uid="{00000000-0005-0000-0000-000030000000}"/>
    <cellStyle name="20% - Énfasis2 2 13" xfId="50" xr:uid="{00000000-0005-0000-0000-000031000000}"/>
    <cellStyle name="20% - Énfasis2 2 14" xfId="51" xr:uid="{00000000-0005-0000-0000-000032000000}"/>
    <cellStyle name="20% - Énfasis2 2 2" xfId="52" xr:uid="{00000000-0005-0000-0000-000033000000}"/>
    <cellStyle name="20% - Énfasis2 2 3" xfId="53" xr:uid="{00000000-0005-0000-0000-000034000000}"/>
    <cellStyle name="20% - Énfasis2 2 4" xfId="54" xr:uid="{00000000-0005-0000-0000-000035000000}"/>
    <cellStyle name="20% - Énfasis2 2 5" xfId="55" xr:uid="{00000000-0005-0000-0000-000036000000}"/>
    <cellStyle name="20% - Énfasis2 2 6" xfId="56" xr:uid="{00000000-0005-0000-0000-000037000000}"/>
    <cellStyle name="20% - Énfasis2 2 7" xfId="57" xr:uid="{00000000-0005-0000-0000-000038000000}"/>
    <cellStyle name="20% - Énfasis2 2 8" xfId="58" xr:uid="{00000000-0005-0000-0000-000039000000}"/>
    <cellStyle name="20% - Énfasis2 2 9" xfId="59" xr:uid="{00000000-0005-0000-0000-00003A000000}"/>
    <cellStyle name="20% - Énfasis2 3" xfId="60" xr:uid="{00000000-0005-0000-0000-00003B000000}"/>
    <cellStyle name="20% - Énfasis2 3 2" xfId="61" xr:uid="{00000000-0005-0000-0000-00003C000000}"/>
    <cellStyle name="20% - Énfasis2 4" xfId="62" xr:uid="{00000000-0005-0000-0000-00003D000000}"/>
    <cellStyle name="20% - Énfasis2 4 2" xfId="63" xr:uid="{00000000-0005-0000-0000-00003E000000}"/>
    <cellStyle name="20% - Énfasis2 4 3" xfId="64" xr:uid="{00000000-0005-0000-0000-00003F000000}"/>
    <cellStyle name="20% - Énfasis2 5" xfId="65" xr:uid="{00000000-0005-0000-0000-000040000000}"/>
    <cellStyle name="20% - Énfasis2 5 2" xfId="66" xr:uid="{00000000-0005-0000-0000-000041000000}"/>
    <cellStyle name="20% - Énfasis2 6" xfId="67" xr:uid="{00000000-0005-0000-0000-000042000000}"/>
    <cellStyle name="20% - Énfasis2 6 2" xfId="68" xr:uid="{00000000-0005-0000-0000-000043000000}"/>
    <cellStyle name="20% - Énfasis2 7" xfId="69" xr:uid="{00000000-0005-0000-0000-000044000000}"/>
    <cellStyle name="20% - Énfasis2 7 2" xfId="70" xr:uid="{00000000-0005-0000-0000-000045000000}"/>
    <cellStyle name="20% - Énfasis2 8" xfId="71" xr:uid="{00000000-0005-0000-0000-000046000000}"/>
    <cellStyle name="20% - Énfasis2 8 2" xfId="72" xr:uid="{00000000-0005-0000-0000-000047000000}"/>
    <cellStyle name="20% - Énfasis2 9" xfId="73" xr:uid="{00000000-0005-0000-0000-000048000000}"/>
    <cellStyle name="20% - Énfasis2 9 2" xfId="74" xr:uid="{00000000-0005-0000-0000-000049000000}"/>
    <cellStyle name="20% - Énfasis3 10" xfId="75" xr:uid="{00000000-0005-0000-0000-00004A000000}"/>
    <cellStyle name="20% - Énfasis3 10 2" xfId="76" xr:uid="{00000000-0005-0000-0000-00004B000000}"/>
    <cellStyle name="20% - Énfasis3 11" xfId="77" xr:uid="{00000000-0005-0000-0000-00004C000000}"/>
    <cellStyle name="20% - Énfasis3 11 2" xfId="78" xr:uid="{00000000-0005-0000-0000-00004D000000}"/>
    <cellStyle name="20% - Énfasis3 12" xfId="79" xr:uid="{00000000-0005-0000-0000-00004E000000}"/>
    <cellStyle name="20% - Énfasis3 12 2" xfId="80" xr:uid="{00000000-0005-0000-0000-00004F000000}"/>
    <cellStyle name="20% - Énfasis3 13" xfId="81" xr:uid="{00000000-0005-0000-0000-000050000000}"/>
    <cellStyle name="20% - Énfasis3 13 2" xfId="82" xr:uid="{00000000-0005-0000-0000-000051000000}"/>
    <cellStyle name="20% - Énfasis3 2" xfId="83" xr:uid="{00000000-0005-0000-0000-000052000000}"/>
    <cellStyle name="20% - Énfasis3 2 10" xfId="84" xr:uid="{00000000-0005-0000-0000-000053000000}"/>
    <cellStyle name="20% - Énfasis3 2 11" xfId="85" xr:uid="{00000000-0005-0000-0000-000054000000}"/>
    <cellStyle name="20% - Énfasis3 2 12" xfId="86" xr:uid="{00000000-0005-0000-0000-000055000000}"/>
    <cellStyle name="20% - Énfasis3 2 13" xfId="87" xr:uid="{00000000-0005-0000-0000-000056000000}"/>
    <cellStyle name="20% - Énfasis3 2 14" xfId="88" xr:uid="{00000000-0005-0000-0000-000057000000}"/>
    <cellStyle name="20% - Énfasis3 2 2" xfId="89" xr:uid="{00000000-0005-0000-0000-000058000000}"/>
    <cellStyle name="20% - Énfasis3 2 3" xfId="90" xr:uid="{00000000-0005-0000-0000-000059000000}"/>
    <cellStyle name="20% - Énfasis3 2 4" xfId="91" xr:uid="{00000000-0005-0000-0000-00005A000000}"/>
    <cellStyle name="20% - Énfasis3 2 5" xfId="92" xr:uid="{00000000-0005-0000-0000-00005B000000}"/>
    <cellStyle name="20% - Énfasis3 2 6" xfId="93" xr:uid="{00000000-0005-0000-0000-00005C000000}"/>
    <cellStyle name="20% - Énfasis3 2 7" xfId="94" xr:uid="{00000000-0005-0000-0000-00005D000000}"/>
    <cellStyle name="20% - Énfasis3 2 8" xfId="95" xr:uid="{00000000-0005-0000-0000-00005E000000}"/>
    <cellStyle name="20% - Énfasis3 2 9" xfId="96" xr:uid="{00000000-0005-0000-0000-00005F000000}"/>
    <cellStyle name="20% - Énfasis3 3" xfId="97" xr:uid="{00000000-0005-0000-0000-000060000000}"/>
    <cellStyle name="20% - Énfasis3 3 2" xfId="98" xr:uid="{00000000-0005-0000-0000-000061000000}"/>
    <cellStyle name="20% - Énfasis3 4" xfId="99" xr:uid="{00000000-0005-0000-0000-000062000000}"/>
    <cellStyle name="20% - Énfasis3 4 2" xfId="100" xr:uid="{00000000-0005-0000-0000-000063000000}"/>
    <cellStyle name="20% - Énfasis3 4 3" xfId="101" xr:uid="{00000000-0005-0000-0000-000064000000}"/>
    <cellStyle name="20% - Énfasis3 5" xfId="102" xr:uid="{00000000-0005-0000-0000-000065000000}"/>
    <cellStyle name="20% - Énfasis3 5 2" xfId="103" xr:uid="{00000000-0005-0000-0000-000066000000}"/>
    <cellStyle name="20% - Énfasis3 6" xfId="104" xr:uid="{00000000-0005-0000-0000-000067000000}"/>
    <cellStyle name="20% - Énfasis3 6 2" xfId="105" xr:uid="{00000000-0005-0000-0000-000068000000}"/>
    <cellStyle name="20% - Énfasis3 7" xfId="106" xr:uid="{00000000-0005-0000-0000-000069000000}"/>
    <cellStyle name="20% - Énfasis3 7 2" xfId="107" xr:uid="{00000000-0005-0000-0000-00006A000000}"/>
    <cellStyle name="20% - Énfasis3 8" xfId="108" xr:uid="{00000000-0005-0000-0000-00006B000000}"/>
    <cellStyle name="20% - Énfasis3 8 2" xfId="109" xr:uid="{00000000-0005-0000-0000-00006C000000}"/>
    <cellStyle name="20% - Énfasis3 9" xfId="110" xr:uid="{00000000-0005-0000-0000-00006D000000}"/>
    <cellStyle name="20% - Énfasis3 9 2" xfId="111" xr:uid="{00000000-0005-0000-0000-00006E000000}"/>
    <cellStyle name="20% - Énfasis4 10" xfId="112" xr:uid="{00000000-0005-0000-0000-00006F000000}"/>
    <cellStyle name="20% - Énfasis4 10 2" xfId="113" xr:uid="{00000000-0005-0000-0000-000070000000}"/>
    <cellStyle name="20% - Énfasis4 11" xfId="114" xr:uid="{00000000-0005-0000-0000-000071000000}"/>
    <cellStyle name="20% - Énfasis4 11 2" xfId="115" xr:uid="{00000000-0005-0000-0000-000072000000}"/>
    <cellStyle name="20% - Énfasis4 12" xfId="116" xr:uid="{00000000-0005-0000-0000-000073000000}"/>
    <cellStyle name="20% - Énfasis4 12 2" xfId="117" xr:uid="{00000000-0005-0000-0000-000074000000}"/>
    <cellStyle name="20% - Énfasis4 13" xfId="118" xr:uid="{00000000-0005-0000-0000-000075000000}"/>
    <cellStyle name="20% - Énfasis4 13 2" xfId="119" xr:uid="{00000000-0005-0000-0000-000076000000}"/>
    <cellStyle name="20% - Énfasis4 2" xfId="120" xr:uid="{00000000-0005-0000-0000-000077000000}"/>
    <cellStyle name="20% - Énfasis4 2 10" xfId="121" xr:uid="{00000000-0005-0000-0000-000078000000}"/>
    <cellStyle name="20% - Énfasis4 2 11" xfId="122" xr:uid="{00000000-0005-0000-0000-000079000000}"/>
    <cellStyle name="20% - Énfasis4 2 12" xfId="123" xr:uid="{00000000-0005-0000-0000-00007A000000}"/>
    <cellStyle name="20% - Énfasis4 2 13" xfId="124" xr:uid="{00000000-0005-0000-0000-00007B000000}"/>
    <cellStyle name="20% - Énfasis4 2 14" xfId="125" xr:uid="{00000000-0005-0000-0000-00007C000000}"/>
    <cellStyle name="20% - Énfasis4 2 2" xfId="126" xr:uid="{00000000-0005-0000-0000-00007D000000}"/>
    <cellStyle name="20% - Énfasis4 2 3" xfId="127" xr:uid="{00000000-0005-0000-0000-00007E000000}"/>
    <cellStyle name="20% - Énfasis4 2 4" xfId="128" xr:uid="{00000000-0005-0000-0000-00007F000000}"/>
    <cellStyle name="20% - Énfasis4 2 5" xfId="129" xr:uid="{00000000-0005-0000-0000-000080000000}"/>
    <cellStyle name="20% - Énfasis4 2 6" xfId="130" xr:uid="{00000000-0005-0000-0000-000081000000}"/>
    <cellStyle name="20% - Énfasis4 2 7" xfId="131" xr:uid="{00000000-0005-0000-0000-000082000000}"/>
    <cellStyle name="20% - Énfasis4 2 8" xfId="132" xr:uid="{00000000-0005-0000-0000-000083000000}"/>
    <cellStyle name="20% - Énfasis4 2 9" xfId="133" xr:uid="{00000000-0005-0000-0000-000084000000}"/>
    <cellStyle name="20% - Énfasis4 3" xfId="134" xr:uid="{00000000-0005-0000-0000-000085000000}"/>
    <cellStyle name="20% - Énfasis4 3 2" xfId="135" xr:uid="{00000000-0005-0000-0000-000086000000}"/>
    <cellStyle name="20% - Énfasis4 4" xfId="136" xr:uid="{00000000-0005-0000-0000-000087000000}"/>
    <cellStyle name="20% - Énfasis4 4 2" xfId="137" xr:uid="{00000000-0005-0000-0000-000088000000}"/>
    <cellStyle name="20% - Énfasis4 4 3" xfId="138" xr:uid="{00000000-0005-0000-0000-000089000000}"/>
    <cellStyle name="20% - Énfasis4 5" xfId="139" xr:uid="{00000000-0005-0000-0000-00008A000000}"/>
    <cellStyle name="20% - Énfasis4 5 2" xfId="140" xr:uid="{00000000-0005-0000-0000-00008B000000}"/>
    <cellStyle name="20% - Énfasis4 6" xfId="141" xr:uid="{00000000-0005-0000-0000-00008C000000}"/>
    <cellStyle name="20% - Énfasis4 6 2" xfId="142" xr:uid="{00000000-0005-0000-0000-00008D000000}"/>
    <cellStyle name="20% - Énfasis4 7" xfId="143" xr:uid="{00000000-0005-0000-0000-00008E000000}"/>
    <cellStyle name="20% - Énfasis4 7 2" xfId="144" xr:uid="{00000000-0005-0000-0000-00008F000000}"/>
    <cellStyle name="20% - Énfasis4 8" xfId="145" xr:uid="{00000000-0005-0000-0000-000090000000}"/>
    <cellStyle name="20% - Énfasis4 8 2" xfId="146" xr:uid="{00000000-0005-0000-0000-000091000000}"/>
    <cellStyle name="20% - Énfasis4 9" xfId="147" xr:uid="{00000000-0005-0000-0000-000092000000}"/>
    <cellStyle name="20% - Énfasis4 9 2" xfId="148" xr:uid="{00000000-0005-0000-0000-000093000000}"/>
    <cellStyle name="20% - Énfasis5 2" xfId="149" xr:uid="{00000000-0005-0000-0000-000094000000}"/>
    <cellStyle name="20% - Énfasis5 2 2" xfId="150" xr:uid="{00000000-0005-0000-0000-000095000000}"/>
    <cellStyle name="20% - Énfasis5 3" xfId="151" xr:uid="{00000000-0005-0000-0000-000096000000}"/>
    <cellStyle name="20% - Énfasis5 3 2" xfId="152" xr:uid="{00000000-0005-0000-0000-000097000000}"/>
    <cellStyle name="20% - Énfasis5 4" xfId="153" xr:uid="{00000000-0005-0000-0000-000098000000}"/>
    <cellStyle name="20% - Énfasis5 5" xfId="154" xr:uid="{00000000-0005-0000-0000-000099000000}"/>
    <cellStyle name="20% - Énfasis6 10" xfId="155" xr:uid="{00000000-0005-0000-0000-00009A000000}"/>
    <cellStyle name="20% - Énfasis6 10 2" xfId="156" xr:uid="{00000000-0005-0000-0000-00009B000000}"/>
    <cellStyle name="20% - Énfasis6 11" xfId="157" xr:uid="{00000000-0005-0000-0000-00009C000000}"/>
    <cellStyle name="20% - Énfasis6 11 2" xfId="158" xr:uid="{00000000-0005-0000-0000-00009D000000}"/>
    <cellStyle name="20% - Énfasis6 12" xfId="159" xr:uid="{00000000-0005-0000-0000-00009E000000}"/>
    <cellStyle name="20% - Énfasis6 12 2" xfId="160" xr:uid="{00000000-0005-0000-0000-00009F000000}"/>
    <cellStyle name="20% - Énfasis6 13" xfId="161" xr:uid="{00000000-0005-0000-0000-0000A0000000}"/>
    <cellStyle name="20% - Énfasis6 13 2" xfId="162" xr:uid="{00000000-0005-0000-0000-0000A1000000}"/>
    <cellStyle name="20% - Énfasis6 2" xfId="163" xr:uid="{00000000-0005-0000-0000-0000A2000000}"/>
    <cellStyle name="20% - Énfasis6 2 10" xfId="164" xr:uid="{00000000-0005-0000-0000-0000A3000000}"/>
    <cellStyle name="20% - Énfasis6 2 11" xfId="165" xr:uid="{00000000-0005-0000-0000-0000A4000000}"/>
    <cellStyle name="20% - Énfasis6 2 12" xfId="166" xr:uid="{00000000-0005-0000-0000-0000A5000000}"/>
    <cellStyle name="20% - Énfasis6 2 13" xfId="167" xr:uid="{00000000-0005-0000-0000-0000A6000000}"/>
    <cellStyle name="20% - Énfasis6 2 14" xfId="168" xr:uid="{00000000-0005-0000-0000-0000A7000000}"/>
    <cellStyle name="20% - Énfasis6 2 2" xfId="169" xr:uid="{00000000-0005-0000-0000-0000A8000000}"/>
    <cellStyle name="20% - Énfasis6 2 3" xfId="170" xr:uid="{00000000-0005-0000-0000-0000A9000000}"/>
    <cellStyle name="20% - Énfasis6 2 4" xfId="171" xr:uid="{00000000-0005-0000-0000-0000AA000000}"/>
    <cellStyle name="20% - Énfasis6 2 5" xfId="172" xr:uid="{00000000-0005-0000-0000-0000AB000000}"/>
    <cellStyle name="20% - Énfasis6 2 6" xfId="173" xr:uid="{00000000-0005-0000-0000-0000AC000000}"/>
    <cellStyle name="20% - Énfasis6 2 7" xfId="174" xr:uid="{00000000-0005-0000-0000-0000AD000000}"/>
    <cellStyle name="20% - Énfasis6 2 8" xfId="175" xr:uid="{00000000-0005-0000-0000-0000AE000000}"/>
    <cellStyle name="20% - Énfasis6 2 9" xfId="176" xr:uid="{00000000-0005-0000-0000-0000AF000000}"/>
    <cellStyle name="20% - Énfasis6 3" xfId="177" xr:uid="{00000000-0005-0000-0000-0000B0000000}"/>
    <cellStyle name="20% - Énfasis6 3 2" xfId="178" xr:uid="{00000000-0005-0000-0000-0000B1000000}"/>
    <cellStyle name="20% - Énfasis6 4" xfId="179" xr:uid="{00000000-0005-0000-0000-0000B2000000}"/>
    <cellStyle name="20% - Énfasis6 4 2" xfId="180" xr:uid="{00000000-0005-0000-0000-0000B3000000}"/>
    <cellStyle name="20% - Énfasis6 4 3" xfId="181" xr:uid="{00000000-0005-0000-0000-0000B4000000}"/>
    <cellStyle name="20% - Énfasis6 5" xfId="182" xr:uid="{00000000-0005-0000-0000-0000B5000000}"/>
    <cellStyle name="20% - Énfasis6 5 2" xfId="183" xr:uid="{00000000-0005-0000-0000-0000B6000000}"/>
    <cellStyle name="20% - Énfasis6 6" xfId="184" xr:uid="{00000000-0005-0000-0000-0000B7000000}"/>
    <cellStyle name="20% - Énfasis6 6 2" xfId="185" xr:uid="{00000000-0005-0000-0000-0000B8000000}"/>
    <cellStyle name="20% - Énfasis6 7" xfId="186" xr:uid="{00000000-0005-0000-0000-0000B9000000}"/>
    <cellStyle name="20% - Énfasis6 7 2" xfId="187" xr:uid="{00000000-0005-0000-0000-0000BA000000}"/>
    <cellStyle name="20% - Énfasis6 8" xfId="188" xr:uid="{00000000-0005-0000-0000-0000BB000000}"/>
    <cellStyle name="20% - Énfasis6 8 2" xfId="189" xr:uid="{00000000-0005-0000-0000-0000BC000000}"/>
    <cellStyle name="20% - Énfasis6 9" xfId="190" xr:uid="{00000000-0005-0000-0000-0000BD000000}"/>
    <cellStyle name="20% - Énfasis6 9 2" xfId="191" xr:uid="{00000000-0005-0000-0000-0000BE000000}"/>
    <cellStyle name="40% - Énfasis1 10" xfId="192" xr:uid="{00000000-0005-0000-0000-0000BF000000}"/>
    <cellStyle name="40% - Énfasis1 10 2" xfId="193" xr:uid="{00000000-0005-0000-0000-0000C0000000}"/>
    <cellStyle name="40% - Énfasis1 11" xfId="194" xr:uid="{00000000-0005-0000-0000-0000C1000000}"/>
    <cellStyle name="40% - Énfasis1 11 2" xfId="195" xr:uid="{00000000-0005-0000-0000-0000C2000000}"/>
    <cellStyle name="40% - Énfasis1 12" xfId="196" xr:uid="{00000000-0005-0000-0000-0000C3000000}"/>
    <cellStyle name="40% - Énfasis1 12 2" xfId="197" xr:uid="{00000000-0005-0000-0000-0000C4000000}"/>
    <cellStyle name="40% - Énfasis1 13" xfId="198" xr:uid="{00000000-0005-0000-0000-0000C5000000}"/>
    <cellStyle name="40% - Énfasis1 13 2" xfId="199" xr:uid="{00000000-0005-0000-0000-0000C6000000}"/>
    <cellStyle name="40% - Énfasis1 2" xfId="200" xr:uid="{00000000-0005-0000-0000-0000C7000000}"/>
    <cellStyle name="40% - Énfasis1 2 10" xfId="201" xr:uid="{00000000-0005-0000-0000-0000C8000000}"/>
    <cellStyle name="40% - Énfasis1 2 11" xfId="202" xr:uid="{00000000-0005-0000-0000-0000C9000000}"/>
    <cellStyle name="40% - Énfasis1 2 12" xfId="203" xr:uid="{00000000-0005-0000-0000-0000CA000000}"/>
    <cellStyle name="40% - Énfasis1 2 13" xfId="204" xr:uid="{00000000-0005-0000-0000-0000CB000000}"/>
    <cellStyle name="40% - Énfasis1 2 14" xfId="205" xr:uid="{00000000-0005-0000-0000-0000CC000000}"/>
    <cellStyle name="40% - Énfasis1 2 2" xfId="206" xr:uid="{00000000-0005-0000-0000-0000CD000000}"/>
    <cellStyle name="40% - Énfasis1 2 3" xfId="207" xr:uid="{00000000-0005-0000-0000-0000CE000000}"/>
    <cellStyle name="40% - Énfasis1 2 4" xfId="208" xr:uid="{00000000-0005-0000-0000-0000CF000000}"/>
    <cellStyle name="40% - Énfasis1 2 5" xfId="209" xr:uid="{00000000-0005-0000-0000-0000D0000000}"/>
    <cellStyle name="40% - Énfasis1 2 6" xfId="210" xr:uid="{00000000-0005-0000-0000-0000D1000000}"/>
    <cellStyle name="40% - Énfasis1 2 7" xfId="211" xr:uid="{00000000-0005-0000-0000-0000D2000000}"/>
    <cellStyle name="40% - Énfasis1 2 8" xfId="212" xr:uid="{00000000-0005-0000-0000-0000D3000000}"/>
    <cellStyle name="40% - Énfasis1 2 9" xfId="213" xr:uid="{00000000-0005-0000-0000-0000D4000000}"/>
    <cellStyle name="40% - Énfasis1 3" xfId="214" xr:uid="{00000000-0005-0000-0000-0000D5000000}"/>
    <cellStyle name="40% - Énfasis1 3 2" xfId="215" xr:uid="{00000000-0005-0000-0000-0000D6000000}"/>
    <cellStyle name="40% - Énfasis1 4" xfId="216" xr:uid="{00000000-0005-0000-0000-0000D7000000}"/>
    <cellStyle name="40% - Énfasis1 4 2" xfId="217" xr:uid="{00000000-0005-0000-0000-0000D8000000}"/>
    <cellStyle name="40% - Énfasis1 4 3" xfId="218" xr:uid="{00000000-0005-0000-0000-0000D9000000}"/>
    <cellStyle name="40% - Énfasis1 5" xfId="219" xr:uid="{00000000-0005-0000-0000-0000DA000000}"/>
    <cellStyle name="40% - Énfasis1 5 2" xfId="220" xr:uid="{00000000-0005-0000-0000-0000DB000000}"/>
    <cellStyle name="40% - Énfasis1 6" xfId="221" xr:uid="{00000000-0005-0000-0000-0000DC000000}"/>
    <cellStyle name="40% - Énfasis1 6 2" xfId="222" xr:uid="{00000000-0005-0000-0000-0000DD000000}"/>
    <cellStyle name="40% - Énfasis1 7" xfId="223" xr:uid="{00000000-0005-0000-0000-0000DE000000}"/>
    <cellStyle name="40% - Énfasis1 7 2" xfId="224" xr:uid="{00000000-0005-0000-0000-0000DF000000}"/>
    <cellStyle name="40% - Énfasis1 8" xfId="225" xr:uid="{00000000-0005-0000-0000-0000E0000000}"/>
    <cellStyle name="40% - Énfasis1 8 2" xfId="226" xr:uid="{00000000-0005-0000-0000-0000E1000000}"/>
    <cellStyle name="40% - Énfasis1 9" xfId="227" xr:uid="{00000000-0005-0000-0000-0000E2000000}"/>
    <cellStyle name="40% - Énfasis1 9 2" xfId="228" xr:uid="{00000000-0005-0000-0000-0000E3000000}"/>
    <cellStyle name="40% - Énfasis2 2" xfId="229" xr:uid="{00000000-0005-0000-0000-0000E4000000}"/>
    <cellStyle name="40% - Énfasis2 2 2" xfId="230" xr:uid="{00000000-0005-0000-0000-0000E5000000}"/>
    <cellStyle name="40% - Énfasis2 3" xfId="231" xr:uid="{00000000-0005-0000-0000-0000E6000000}"/>
    <cellStyle name="40% - Énfasis2 3 2" xfId="232" xr:uid="{00000000-0005-0000-0000-0000E7000000}"/>
    <cellStyle name="40% - Énfasis2 4" xfId="233" xr:uid="{00000000-0005-0000-0000-0000E8000000}"/>
    <cellStyle name="40% - Énfasis2 5" xfId="234" xr:uid="{00000000-0005-0000-0000-0000E9000000}"/>
    <cellStyle name="40% - Énfasis3 10" xfId="235" xr:uid="{00000000-0005-0000-0000-0000EA000000}"/>
    <cellStyle name="40% - Énfasis3 10 2" xfId="236" xr:uid="{00000000-0005-0000-0000-0000EB000000}"/>
    <cellStyle name="40% - Énfasis3 11" xfId="237" xr:uid="{00000000-0005-0000-0000-0000EC000000}"/>
    <cellStyle name="40% - Énfasis3 11 2" xfId="238" xr:uid="{00000000-0005-0000-0000-0000ED000000}"/>
    <cellStyle name="40% - Énfasis3 12" xfId="239" xr:uid="{00000000-0005-0000-0000-0000EE000000}"/>
    <cellStyle name="40% - Énfasis3 12 2" xfId="240" xr:uid="{00000000-0005-0000-0000-0000EF000000}"/>
    <cellStyle name="40% - Énfasis3 13" xfId="241" xr:uid="{00000000-0005-0000-0000-0000F0000000}"/>
    <cellStyle name="40% - Énfasis3 13 2" xfId="242" xr:uid="{00000000-0005-0000-0000-0000F1000000}"/>
    <cellStyle name="40% - Énfasis3 2" xfId="243" xr:uid="{00000000-0005-0000-0000-0000F2000000}"/>
    <cellStyle name="40% - Énfasis3 2 10" xfId="244" xr:uid="{00000000-0005-0000-0000-0000F3000000}"/>
    <cellStyle name="40% - Énfasis3 2 11" xfId="245" xr:uid="{00000000-0005-0000-0000-0000F4000000}"/>
    <cellStyle name="40% - Énfasis3 2 12" xfId="246" xr:uid="{00000000-0005-0000-0000-0000F5000000}"/>
    <cellStyle name="40% - Énfasis3 2 13" xfId="247" xr:uid="{00000000-0005-0000-0000-0000F6000000}"/>
    <cellStyle name="40% - Énfasis3 2 14" xfId="248" xr:uid="{00000000-0005-0000-0000-0000F7000000}"/>
    <cellStyle name="40% - Énfasis3 2 2" xfId="249" xr:uid="{00000000-0005-0000-0000-0000F8000000}"/>
    <cellStyle name="40% - Énfasis3 2 3" xfId="250" xr:uid="{00000000-0005-0000-0000-0000F9000000}"/>
    <cellStyle name="40% - Énfasis3 2 4" xfId="251" xr:uid="{00000000-0005-0000-0000-0000FA000000}"/>
    <cellStyle name="40% - Énfasis3 2 5" xfId="252" xr:uid="{00000000-0005-0000-0000-0000FB000000}"/>
    <cellStyle name="40% - Énfasis3 2 6" xfId="253" xr:uid="{00000000-0005-0000-0000-0000FC000000}"/>
    <cellStyle name="40% - Énfasis3 2 7" xfId="254" xr:uid="{00000000-0005-0000-0000-0000FD000000}"/>
    <cellStyle name="40% - Énfasis3 2 8" xfId="255" xr:uid="{00000000-0005-0000-0000-0000FE000000}"/>
    <cellStyle name="40% - Énfasis3 2 9" xfId="256" xr:uid="{00000000-0005-0000-0000-0000FF000000}"/>
    <cellStyle name="40% - Énfasis3 3" xfId="257" xr:uid="{00000000-0005-0000-0000-000000010000}"/>
    <cellStyle name="40% - Énfasis3 3 2" xfId="258" xr:uid="{00000000-0005-0000-0000-000001010000}"/>
    <cellStyle name="40% - Énfasis3 4" xfId="259" xr:uid="{00000000-0005-0000-0000-000002010000}"/>
    <cellStyle name="40% - Énfasis3 4 2" xfId="260" xr:uid="{00000000-0005-0000-0000-000003010000}"/>
    <cellStyle name="40% - Énfasis3 4 3" xfId="261" xr:uid="{00000000-0005-0000-0000-000004010000}"/>
    <cellStyle name="40% - Énfasis3 5" xfId="262" xr:uid="{00000000-0005-0000-0000-000005010000}"/>
    <cellStyle name="40% - Énfasis3 5 2" xfId="263" xr:uid="{00000000-0005-0000-0000-000006010000}"/>
    <cellStyle name="40% - Énfasis3 6" xfId="264" xr:uid="{00000000-0005-0000-0000-000007010000}"/>
    <cellStyle name="40% - Énfasis3 6 2" xfId="265" xr:uid="{00000000-0005-0000-0000-000008010000}"/>
    <cellStyle name="40% - Énfasis3 7" xfId="266" xr:uid="{00000000-0005-0000-0000-000009010000}"/>
    <cellStyle name="40% - Énfasis3 7 2" xfId="267" xr:uid="{00000000-0005-0000-0000-00000A010000}"/>
    <cellStyle name="40% - Énfasis3 8" xfId="268" xr:uid="{00000000-0005-0000-0000-00000B010000}"/>
    <cellStyle name="40% - Énfasis3 8 2" xfId="269" xr:uid="{00000000-0005-0000-0000-00000C010000}"/>
    <cellStyle name="40% - Énfasis3 9" xfId="270" xr:uid="{00000000-0005-0000-0000-00000D010000}"/>
    <cellStyle name="40% - Énfasis3 9 2" xfId="271" xr:uid="{00000000-0005-0000-0000-00000E010000}"/>
    <cellStyle name="40% - Énfasis4 10" xfId="272" xr:uid="{00000000-0005-0000-0000-00000F010000}"/>
    <cellStyle name="40% - Énfasis4 10 2" xfId="273" xr:uid="{00000000-0005-0000-0000-000010010000}"/>
    <cellStyle name="40% - Énfasis4 11" xfId="274" xr:uid="{00000000-0005-0000-0000-000011010000}"/>
    <cellStyle name="40% - Énfasis4 11 2" xfId="275" xr:uid="{00000000-0005-0000-0000-000012010000}"/>
    <cellStyle name="40% - Énfasis4 12" xfId="276" xr:uid="{00000000-0005-0000-0000-000013010000}"/>
    <cellStyle name="40% - Énfasis4 12 2" xfId="277" xr:uid="{00000000-0005-0000-0000-000014010000}"/>
    <cellStyle name="40% - Énfasis4 13" xfId="278" xr:uid="{00000000-0005-0000-0000-000015010000}"/>
    <cellStyle name="40% - Énfasis4 13 2" xfId="279" xr:uid="{00000000-0005-0000-0000-000016010000}"/>
    <cellStyle name="40% - Énfasis4 2" xfId="280" xr:uid="{00000000-0005-0000-0000-000017010000}"/>
    <cellStyle name="40% - Énfasis4 2 10" xfId="281" xr:uid="{00000000-0005-0000-0000-000018010000}"/>
    <cellStyle name="40% - Énfasis4 2 11" xfId="282" xr:uid="{00000000-0005-0000-0000-000019010000}"/>
    <cellStyle name="40% - Énfasis4 2 12" xfId="283" xr:uid="{00000000-0005-0000-0000-00001A010000}"/>
    <cellStyle name="40% - Énfasis4 2 13" xfId="284" xr:uid="{00000000-0005-0000-0000-00001B010000}"/>
    <cellStyle name="40% - Énfasis4 2 14" xfId="285" xr:uid="{00000000-0005-0000-0000-00001C010000}"/>
    <cellStyle name="40% - Énfasis4 2 2" xfId="286" xr:uid="{00000000-0005-0000-0000-00001D010000}"/>
    <cellStyle name="40% - Énfasis4 2 3" xfId="287" xr:uid="{00000000-0005-0000-0000-00001E010000}"/>
    <cellStyle name="40% - Énfasis4 2 4" xfId="288" xr:uid="{00000000-0005-0000-0000-00001F010000}"/>
    <cellStyle name="40% - Énfasis4 2 5" xfId="289" xr:uid="{00000000-0005-0000-0000-000020010000}"/>
    <cellStyle name="40% - Énfasis4 2 6" xfId="290" xr:uid="{00000000-0005-0000-0000-000021010000}"/>
    <cellStyle name="40% - Énfasis4 2 7" xfId="291" xr:uid="{00000000-0005-0000-0000-000022010000}"/>
    <cellStyle name="40% - Énfasis4 2 8" xfId="292" xr:uid="{00000000-0005-0000-0000-000023010000}"/>
    <cellStyle name="40% - Énfasis4 2 9" xfId="293" xr:uid="{00000000-0005-0000-0000-000024010000}"/>
    <cellStyle name="40% - Énfasis4 3" xfId="294" xr:uid="{00000000-0005-0000-0000-000025010000}"/>
    <cellStyle name="40% - Énfasis4 3 2" xfId="295" xr:uid="{00000000-0005-0000-0000-000026010000}"/>
    <cellStyle name="40% - Énfasis4 4" xfId="296" xr:uid="{00000000-0005-0000-0000-000027010000}"/>
    <cellStyle name="40% - Énfasis4 4 2" xfId="297" xr:uid="{00000000-0005-0000-0000-000028010000}"/>
    <cellStyle name="40% - Énfasis4 4 3" xfId="298" xr:uid="{00000000-0005-0000-0000-000029010000}"/>
    <cellStyle name="40% - Énfasis4 5" xfId="299" xr:uid="{00000000-0005-0000-0000-00002A010000}"/>
    <cellStyle name="40% - Énfasis4 5 2" xfId="300" xr:uid="{00000000-0005-0000-0000-00002B010000}"/>
    <cellStyle name="40% - Énfasis4 6" xfId="301" xr:uid="{00000000-0005-0000-0000-00002C010000}"/>
    <cellStyle name="40% - Énfasis4 6 2" xfId="302" xr:uid="{00000000-0005-0000-0000-00002D010000}"/>
    <cellStyle name="40% - Énfasis4 7" xfId="303" xr:uid="{00000000-0005-0000-0000-00002E010000}"/>
    <cellStyle name="40% - Énfasis4 7 2" xfId="304" xr:uid="{00000000-0005-0000-0000-00002F010000}"/>
    <cellStyle name="40% - Énfasis4 8" xfId="305" xr:uid="{00000000-0005-0000-0000-000030010000}"/>
    <cellStyle name="40% - Énfasis4 8 2" xfId="306" xr:uid="{00000000-0005-0000-0000-000031010000}"/>
    <cellStyle name="40% - Énfasis4 9" xfId="307" xr:uid="{00000000-0005-0000-0000-000032010000}"/>
    <cellStyle name="40% - Énfasis4 9 2" xfId="308" xr:uid="{00000000-0005-0000-0000-000033010000}"/>
    <cellStyle name="40% - Énfasis5 10" xfId="309" xr:uid="{00000000-0005-0000-0000-000034010000}"/>
    <cellStyle name="40% - Énfasis5 10 2" xfId="310" xr:uid="{00000000-0005-0000-0000-000035010000}"/>
    <cellStyle name="40% - Énfasis5 11" xfId="311" xr:uid="{00000000-0005-0000-0000-000036010000}"/>
    <cellStyle name="40% - Énfasis5 11 2" xfId="312" xr:uid="{00000000-0005-0000-0000-000037010000}"/>
    <cellStyle name="40% - Énfasis5 12" xfId="313" xr:uid="{00000000-0005-0000-0000-000038010000}"/>
    <cellStyle name="40% - Énfasis5 12 2" xfId="314" xr:uid="{00000000-0005-0000-0000-000039010000}"/>
    <cellStyle name="40% - Énfasis5 13" xfId="315" xr:uid="{00000000-0005-0000-0000-00003A010000}"/>
    <cellStyle name="40% - Énfasis5 13 2" xfId="316" xr:uid="{00000000-0005-0000-0000-00003B010000}"/>
    <cellStyle name="40% - Énfasis5 2" xfId="317" xr:uid="{00000000-0005-0000-0000-00003C010000}"/>
    <cellStyle name="40% - Énfasis5 2 10" xfId="318" xr:uid="{00000000-0005-0000-0000-00003D010000}"/>
    <cellStyle name="40% - Énfasis5 2 11" xfId="319" xr:uid="{00000000-0005-0000-0000-00003E010000}"/>
    <cellStyle name="40% - Énfasis5 2 12" xfId="320" xr:uid="{00000000-0005-0000-0000-00003F010000}"/>
    <cellStyle name="40% - Énfasis5 2 13" xfId="321" xr:uid="{00000000-0005-0000-0000-000040010000}"/>
    <cellStyle name="40% - Énfasis5 2 14" xfId="322" xr:uid="{00000000-0005-0000-0000-000041010000}"/>
    <cellStyle name="40% - Énfasis5 2 2" xfId="323" xr:uid="{00000000-0005-0000-0000-000042010000}"/>
    <cellStyle name="40% - Énfasis5 2 3" xfId="324" xr:uid="{00000000-0005-0000-0000-000043010000}"/>
    <cellStyle name="40% - Énfasis5 2 4" xfId="325" xr:uid="{00000000-0005-0000-0000-000044010000}"/>
    <cellStyle name="40% - Énfasis5 2 5" xfId="326" xr:uid="{00000000-0005-0000-0000-000045010000}"/>
    <cellStyle name="40% - Énfasis5 2 6" xfId="327" xr:uid="{00000000-0005-0000-0000-000046010000}"/>
    <cellStyle name="40% - Énfasis5 2 7" xfId="328" xr:uid="{00000000-0005-0000-0000-000047010000}"/>
    <cellStyle name="40% - Énfasis5 2 8" xfId="329" xr:uid="{00000000-0005-0000-0000-000048010000}"/>
    <cellStyle name="40% - Énfasis5 2 9" xfId="330" xr:uid="{00000000-0005-0000-0000-000049010000}"/>
    <cellStyle name="40% - Énfasis5 3" xfId="331" xr:uid="{00000000-0005-0000-0000-00004A010000}"/>
    <cellStyle name="40% - Énfasis5 3 2" xfId="332" xr:uid="{00000000-0005-0000-0000-00004B010000}"/>
    <cellStyle name="40% - Énfasis5 4" xfId="333" xr:uid="{00000000-0005-0000-0000-00004C010000}"/>
    <cellStyle name="40% - Énfasis5 4 2" xfId="334" xr:uid="{00000000-0005-0000-0000-00004D010000}"/>
    <cellStyle name="40% - Énfasis5 4 3" xfId="335" xr:uid="{00000000-0005-0000-0000-00004E010000}"/>
    <cellStyle name="40% - Énfasis5 5" xfId="336" xr:uid="{00000000-0005-0000-0000-00004F010000}"/>
    <cellStyle name="40% - Énfasis5 5 2" xfId="337" xr:uid="{00000000-0005-0000-0000-000050010000}"/>
    <cellStyle name="40% - Énfasis5 6" xfId="338" xr:uid="{00000000-0005-0000-0000-000051010000}"/>
    <cellStyle name="40% - Énfasis5 6 2" xfId="339" xr:uid="{00000000-0005-0000-0000-000052010000}"/>
    <cellStyle name="40% - Énfasis5 7" xfId="340" xr:uid="{00000000-0005-0000-0000-000053010000}"/>
    <cellStyle name="40% - Énfasis5 7 2" xfId="341" xr:uid="{00000000-0005-0000-0000-000054010000}"/>
    <cellStyle name="40% - Énfasis5 8" xfId="342" xr:uid="{00000000-0005-0000-0000-000055010000}"/>
    <cellStyle name="40% - Énfasis5 8 2" xfId="343" xr:uid="{00000000-0005-0000-0000-000056010000}"/>
    <cellStyle name="40% - Énfasis5 9" xfId="344" xr:uid="{00000000-0005-0000-0000-000057010000}"/>
    <cellStyle name="40% - Énfasis5 9 2" xfId="345" xr:uid="{00000000-0005-0000-0000-000058010000}"/>
    <cellStyle name="40% - Énfasis6 10" xfId="346" xr:uid="{00000000-0005-0000-0000-000059010000}"/>
    <cellStyle name="40% - Énfasis6 10 2" xfId="347" xr:uid="{00000000-0005-0000-0000-00005A010000}"/>
    <cellStyle name="40% - Énfasis6 11" xfId="348" xr:uid="{00000000-0005-0000-0000-00005B010000}"/>
    <cellStyle name="40% - Énfasis6 11 2" xfId="349" xr:uid="{00000000-0005-0000-0000-00005C010000}"/>
    <cellStyle name="40% - Énfasis6 12" xfId="350" xr:uid="{00000000-0005-0000-0000-00005D010000}"/>
    <cellStyle name="40% - Énfasis6 12 2" xfId="351" xr:uid="{00000000-0005-0000-0000-00005E010000}"/>
    <cellStyle name="40% - Énfasis6 13" xfId="352" xr:uid="{00000000-0005-0000-0000-00005F010000}"/>
    <cellStyle name="40% - Énfasis6 13 2" xfId="353" xr:uid="{00000000-0005-0000-0000-000060010000}"/>
    <cellStyle name="40% - Énfasis6 2" xfId="354" xr:uid="{00000000-0005-0000-0000-000061010000}"/>
    <cellStyle name="40% - Énfasis6 2 10" xfId="355" xr:uid="{00000000-0005-0000-0000-000062010000}"/>
    <cellStyle name="40% - Énfasis6 2 11" xfId="356" xr:uid="{00000000-0005-0000-0000-000063010000}"/>
    <cellStyle name="40% - Énfasis6 2 12" xfId="357" xr:uid="{00000000-0005-0000-0000-000064010000}"/>
    <cellStyle name="40% - Énfasis6 2 13" xfId="358" xr:uid="{00000000-0005-0000-0000-000065010000}"/>
    <cellStyle name="40% - Énfasis6 2 14" xfId="359" xr:uid="{00000000-0005-0000-0000-000066010000}"/>
    <cellStyle name="40% - Énfasis6 2 2" xfId="360" xr:uid="{00000000-0005-0000-0000-000067010000}"/>
    <cellStyle name="40% - Énfasis6 2 3" xfId="361" xr:uid="{00000000-0005-0000-0000-000068010000}"/>
    <cellStyle name="40% - Énfasis6 2 4" xfId="362" xr:uid="{00000000-0005-0000-0000-000069010000}"/>
    <cellStyle name="40% - Énfasis6 2 5" xfId="363" xr:uid="{00000000-0005-0000-0000-00006A010000}"/>
    <cellStyle name="40% - Énfasis6 2 6" xfId="364" xr:uid="{00000000-0005-0000-0000-00006B010000}"/>
    <cellStyle name="40% - Énfasis6 2 7" xfId="365" xr:uid="{00000000-0005-0000-0000-00006C010000}"/>
    <cellStyle name="40% - Énfasis6 2 8" xfId="366" xr:uid="{00000000-0005-0000-0000-00006D010000}"/>
    <cellStyle name="40% - Énfasis6 2 9" xfId="367" xr:uid="{00000000-0005-0000-0000-00006E010000}"/>
    <cellStyle name="40% - Énfasis6 3" xfId="368" xr:uid="{00000000-0005-0000-0000-00006F010000}"/>
    <cellStyle name="40% - Énfasis6 3 2" xfId="369" xr:uid="{00000000-0005-0000-0000-000070010000}"/>
    <cellStyle name="40% - Énfasis6 4" xfId="370" xr:uid="{00000000-0005-0000-0000-000071010000}"/>
    <cellStyle name="40% - Énfasis6 4 2" xfId="371" xr:uid="{00000000-0005-0000-0000-000072010000}"/>
    <cellStyle name="40% - Énfasis6 4 3" xfId="372" xr:uid="{00000000-0005-0000-0000-000073010000}"/>
    <cellStyle name="40% - Énfasis6 5" xfId="373" xr:uid="{00000000-0005-0000-0000-000074010000}"/>
    <cellStyle name="40% - Énfasis6 5 2" xfId="374" xr:uid="{00000000-0005-0000-0000-000075010000}"/>
    <cellStyle name="40% - Énfasis6 6" xfId="375" xr:uid="{00000000-0005-0000-0000-000076010000}"/>
    <cellStyle name="40% - Énfasis6 6 2" xfId="376" xr:uid="{00000000-0005-0000-0000-000077010000}"/>
    <cellStyle name="40% - Énfasis6 7" xfId="377" xr:uid="{00000000-0005-0000-0000-000078010000}"/>
    <cellStyle name="40% - Énfasis6 7 2" xfId="378" xr:uid="{00000000-0005-0000-0000-000079010000}"/>
    <cellStyle name="40% - Énfasis6 8" xfId="379" xr:uid="{00000000-0005-0000-0000-00007A010000}"/>
    <cellStyle name="40% - Énfasis6 8 2" xfId="380" xr:uid="{00000000-0005-0000-0000-00007B010000}"/>
    <cellStyle name="40% - Énfasis6 9" xfId="381" xr:uid="{00000000-0005-0000-0000-00007C010000}"/>
    <cellStyle name="40% - Énfasis6 9 2" xfId="382" xr:uid="{00000000-0005-0000-0000-00007D010000}"/>
    <cellStyle name="60% - Énfasis1 10" xfId="383" xr:uid="{00000000-0005-0000-0000-00007E010000}"/>
    <cellStyle name="60% - Énfasis1 10 2" xfId="384" xr:uid="{00000000-0005-0000-0000-00007F010000}"/>
    <cellStyle name="60% - Énfasis1 11" xfId="385" xr:uid="{00000000-0005-0000-0000-000080010000}"/>
    <cellStyle name="60% - Énfasis1 11 2" xfId="386" xr:uid="{00000000-0005-0000-0000-000081010000}"/>
    <cellStyle name="60% - Énfasis1 2" xfId="387" xr:uid="{00000000-0005-0000-0000-000082010000}"/>
    <cellStyle name="60% - Énfasis1 2 2" xfId="388" xr:uid="{00000000-0005-0000-0000-000083010000}"/>
    <cellStyle name="60% - Énfasis1 3" xfId="389" xr:uid="{00000000-0005-0000-0000-000084010000}"/>
    <cellStyle name="60% - Énfasis1 3 2" xfId="390" xr:uid="{00000000-0005-0000-0000-000085010000}"/>
    <cellStyle name="60% - Énfasis1 4" xfId="391" xr:uid="{00000000-0005-0000-0000-000086010000}"/>
    <cellStyle name="60% - Énfasis1 4 2" xfId="392" xr:uid="{00000000-0005-0000-0000-000087010000}"/>
    <cellStyle name="60% - Énfasis1 5" xfId="393" xr:uid="{00000000-0005-0000-0000-000088010000}"/>
    <cellStyle name="60% - Énfasis1 5 2" xfId="394" xr:uid="{00000000-0005-0000-0000-000089010000}"/>
    <cellStyle name="60% - Énfasis1 6" xfId="395" xr:uid="{00000000-0005-0000-0000-00008A010000}"/>
    <cellStyle name="60% - Énfasis1 6 2" xfId="396" xr:uid="{00000000-0005-0000-0000-00008B010000}"/>
    <cellStyle name="60% - Énfasis1 7" xfId="397" xr:uid="{00000000-0005-0000-0000-00008C010000}"/>
    <cellStyle name="60% - Énfasis1 7 2" xfId="398" xr:uid="{00000000-0005-0000-0000-00008D010000}"/>
    <cellStyle name="60% - Énfasis1 8" xfId="399" xr:uid="{00000000-0005-0000-0000-00008E010000}"/>
    <cellStyle name="60% - Énfasis1 8 2" xfId="400" xr:uid="{00000000-0005-0000-0000-00008F010000}"/>
    <cellStyle name="60% - Énfasis1 9" xfId="401" xr:uid="{00000000-0005-0000-0000-000090010000}"/>
    <cellStyle name="60% - Énfasis1 9 2" xfId="402" xr:uid="{00000000-0005-0000-0000-000091010000}"/>
    <cellStyle name="60% - Énfasis2 10" xfId="403" xr:uid="{00000000-0005-0000-0000-000092010000}"/>
    <cellStyle name="60% - Énfasis2 10 2" xfId="404" xr:uid="{00000000-0005-0000-0000-000093010000}"/>
    <cellStyle name="60% - Énfasis2 11" xfId="405" xr:uid="{00000000-0005-0000-0000-000094010000}"/>
    <cellStyle name="60% - Énfasis2 11 2" xfId="406" xr:uid="{00000000-0005-0000-0000-000095010000}"/>
    <cellStyle name="60% - Énfasis2 2" xfId="407" xr:uid="{00000000-0005-0000-0000-000096010000}"/>
    <cellStyle name="60% - Énfasis2 2 2" xfId="408" xr:uid="{00000000-0005-0000-0000-000097010000}"/>
    <cellStyle name="60% - Énfasis2 3" xfId="409" xr:uid="{00000000-0005-0000-0000-000098010000}"/>
    <cellStyle name="60% - Énfasis2 3 2" xfId="410" xr:uid="{00000000-0005-0000-0000-000099010000}"/>
    <cellStyle name="60% - Énfasis2 4" xfId="411" xr:uid="{00000000-0005-0000-0000-00009A010000}"/>
    <cellStyle name="60% - Énfasis2 4 2" xfId="412" xr:uid="{00000000-0005-0000-0000-00009B010000}"/>
    <cellStyle name="60% - Énfasis2 5" xfId="413" xr:uid="{00000000-0005-0000-0000-00009C010000}"/>
    <cellStyle name="60% - Énfasis2 5 2" xfId="414" xr:uid="{00000000-0005-0000-0000-00009D010000}"/>
    <cellStyle name="60% - Énfasis2 6" xfId="415" xr:uid="{00000000-0005-0000-0000-00009E010000}"/>
    <cellStyle name="60% - Énfasis2 6 2" xfId="416" xr:uid="{00000000-0005-0000-0000-00009F010000}"/>
    <cellStyle name="60% - Énfasis2 7" xfId="417" xr:uid="{00000000-0005-0000-0000-0000A0010000}"/>
    <cellStyle name="60% - Énfasis2 7 2" xfId="418" xr:uid="{00000000-0005-0000-0000-0000A1010000}"/>
    <cellStyle name="60% - Énfasis2 8" xfId="419" xr:uid="{00000000-0005-0000-0000-0000A2010000}"/>
    <cellStyle name="60% - Énfasis2 8 2" xfId="420" xr:uid="{00000000-0005-0000-0000-0000A3010000}"/>
    <cellStyle name="60% - Énfasis2 9" xfId="421" xr:uid="{00000000-0005-0000-0000-0000A4010000}"/>
    <cellStyle name="60% - Énfasis2 9 2" xfId="422" xr:uid="{00000000-0005-0000-0000-0000A5010000}"/>
    <cellStyle name="60% - Énfasis3 10" xfId="423" xr:uid="{00000000-0005-0000-0000-0000A6010000}"/>
    <cellStyle name="60% - Énfasis3 10 2" xfId="424" xr:uid="{00000000-0005-0000-0000-0000A7010000}"/>
    <cellStyle name="60% - Énfasis3 11" xfId="425" xr:uid="{00000000-0005-0000-0000-0000A8010000}"/>
    <cellStyle name="60% - Énfasis3 11 2" xfId="426" xr:uid="{00000000-0005-0000-0000-0000A9010000}"/>
    <cellStyle name="60% - Énfasis3 2 2" xfId="427" xr:uid="{00000000-0005-0000-0000-0000AA010000}"/>
    <cellStyle name="60% - Énfasis3 2 3" xfId="428" xr:uid="{00000000-0005-0000-0000-0000AB010000}"/>
    <cellStyle name="60% - Énfasis3 2 4" xfId="429" xr:uid="{00000000-0005-0000-0000-0000AC010000}"/>
    <cellStyle name="60% - Énfasis3 3" xfId="430" xr:uid="{00000000-0005-0000-0000-0000AD010000}"/>
    <cellStyle name="60% - Énfasis3 3 2" xfId="431" xr:uid="{00000000-0005-0000-0000-0000AE010000}"/>
    <cellStyle name="60% - Énfasis3 4" xfId="432" xr:uid="{00000000-0005-0000-0000-0000AF010000}"/>
    <cellStyle name="60% - Énfasis3 4 2" xfId="433" xr:uid="{00000000-0005-0000-0000-0000B0010000}"/>
    <cellStyle name="60% - Énfasis3 5" xfId="434" xr:uid="{00000000-0005-0000-0000-0000B1010000}"/>
    <cellStyle name="60% - Énfasis3 5 2" xfId="435" xr:uid="{00000000-0005-0000-0000-0000B2010000}"/>
    <cellStyle name="60% - Énfasis3 6" xfId="436" xr:uid="{00000000-0005-0000-0000-0000B3010000}"/>
    <cellStyle name="60% - Énfasis3 6 2" xfId="437" xr:uid="{00000000-0005-0000-0000-0000B4010000}"/>
    <cellStyle name="60% - Énfasis3 7" xfId="438" xr:uid="{00000000-0005-0000-0000-0000B5010000}"/>
    <cellStyle name="60% - Énfasis3 7 2" xfId="439" xr:uid="{00000000-0005-0000-0000-0000B6010000}"/>
    <cellStyle name="60% - Énfasis3 8" xfId="440" xr:uid="{00000000-0005-0000-0000-0000B7010000}"/>
    <cellStyle name="60% - Énfasis3 8 2" xfId="441" xr:uid="{00000000-0005-0000-0000-0000B8010000}"/>
    <cellStyle name="60% - Énfasis3 9" xfId="442" xr:uid="{00000000-0005-0000-0000-0000B9010000}"/>
    <cellStyle name="60% - Énfasis3 9 2" xfId="443" xr:uid="{00000000-0005-0000-0000-0000BA010000}"/>
    <cellStyle name="60% - Énfasis4 10" xfId="444" xr:uid="{00000000-0005-0000-0000-0000BB010000}"/>
    <cellStyle name="60% - Énfasis4 10 2" xfId="445" xr:uid="{00000000-0005-0000-0000-0000BC010000}"/>
    <cellStyle name="60% - Énfasis4 11" xfId="446" xr:uid="{00000000-0005-0000-0000-0000BD010000}"/>
    <cellStyle name="60% - Énfasis4 11 2" xfId="447" xr:uid="{00000000-0005-0000-0000-0000BE010000}"/>
    <cellStyle name="60% - Énfasis4 2 2" xfId="448" xr:uid="{00000000-0005-0000-0000-0000BF010000}"/>
    <cellStyle name="60% - Énfasis4 2 3" xfId="449" xr:uid="{00000000-0005-0000-0000-0000C0010000}"/>
    <cellStyle name="60% - Énfasis4 2 4" xfId="450" xr:uid="{00000000-0005-0000-0000-0000C1010000}"/>
    <cellStyle name="60% - Énfasis4 3" xfId="451" xr:uid="{00000000-0005-0000-0000-0000C2010000}"/>
    <cellStyle name="60% - Énfasis4 3 2" xfId="452" xr:uid="{00000000-0005-0000-0000-0000C3010000}"/>
    <cellStyle name="60% - Énfasis4 4" xfId="453" xr:uid="{00000000-0005-0000-0000-0000C4010000}"/>
    <cellStyle name="60% - Énfasis4 4 2" xfId="454" xr:uid="{00000000-0005-0000-0000-0000C5010000}"/>
    <cellStyle name="60% - Énfasis4 5" xfId="455" xr:uid="{00000000-0005-0000-0000-0000C6010000}"/>
    <cellStyle name="60% - Énfasis4 5 2" xfId="456" xr:uid="{00000000-0005-0000-0000-0000C7010000}"/>
    <cellStyle name="60% - Énfasis4 6" xfId="457" xr:uid="{00000000-0005-0000-0000-0000C8010000}"/>
    <cellStyle name="60% - Énfasis4 6 2" xfId="458" xr:uid="{00000000-0005-0000-0000-0000C9010000}"/>
    <cellStyle name="60% - Énfasis4 7" xfId="459" xr:uid="{00000000-0005-0000-0000-0000CA010000}"/>
    <cellStyle name="60% - Énfasis4 7 2" xfId="460" xr:uid="{00000000-0005-0000-0000-0000CB010000}"/>
    <cellStyle name="60% - Énfasis4 8" xfId="461" xr:uid="{00000000-0005-0000-0000-0000CC010000}"/>
    <cellStyle name="60% - Énfasis4 8 2" xfId="462" xr:uid="{00000000-0005-0000-0000-0000CD010000}"/>
    <cellStyle name="60% - Énfasis4 9" xfId="463" xr:uid="{00000000-0005-0000-0000-0000CE010000}"/>
    <cellStyle name="60% - Énfasis4 9 2" xfId="464" xr:uid="{00000000-0005-0000-0000-0000CF010000}"/>
    <cellStyle name="60% - Énfasis5 10" xfId="465" xr:uid="{00000000-0005-0000-0000-0000D0010000}"/>
    <cellStyle name="60% - Énfasis5 10 2" xfId="466" xr:uid="{00000000-0005-0000-0000-0000D1010000}"/>
    <cellStyle name="60% - Énfasis5 11" xfId="467" xr:uid="{00000000-0005-0000-0000-0000D2010000}"/>
    <cellStyle name="60% - Énfasis5 11 2" xfId="468" xr:uid="{00000000-0005-0000-0000-0000D3010000}"/>
    <cellStyle name="60% - Énfasis5 2" xfId="469" xr:uid="{00000000-0005-0000-0000-0000D4010000}"/>
    <cellStyle name="60% - Énfasis5 2 2" xfId="470" xr:uid="{00000000-0005-0000-0000-0000D5010000}"/>
    <cellStyle name="60% - Énfasis5 3" xfId="471" xr:uid="{00000000-0005-0000-0000-0000D6010000}"/>
    <cellStyle name="60% - Énfasis5 3 2" xfId="472" xr:uid="{00000000-0005-0000-0000-0000D7010000}"/>
    <cellStyle name="60% - Énfasis5 4" xfId="473" xr:uid="{00000000-0005-0000-0000-0000D8010000}"/>
    <cellStyle name="60% - Énfasis5 4 2" xfId="474" xr:uid="{00000000-0005-0000-0000-0000D9010000}"/>
    <cellStyle name="60% - Énfasis5 5" xfId="475" xr:uid="{00000000-0005-0000-0000-0000DA010000}"/>
    <cellStyle name="60% - Énfasis5 5 2" xfId="476" xr:uid="{00000000-0005-0000-0000-0000DB010000}"/>
    <cellStyle name="60% - Énfasis5 6" xfId="477" xr:uid="{00000000-0005-0000-0000-0000DC010000}"/>
    <cellStyle name="60% - Énfasis5 6 2" xfId="478" xr:uid="{00000000-0005-0000-0000-0000DD010000}"/>
    <cellStyle name="60% - Énfasis5 7" xfId="479" xr:uid="{00000000-0005-0000-0000-0000DE010000}"/>
    <cellStyle name="60% - Énfasis5 7 2" xfId="480" xr:uid="{00000000-0005-0000-0000-0000DF010000}"/>
    <cellStyle name="60% - Énfasis5 8" xfId="481" xr:uid="{00000000-0005-0000-0000-0000E0010000}"/>
    <cellStyle name="60% - Énfasis5 8 2" xfId="482" xr:uid="{00000000-0005-0000-0000-0000E1010000}"/>
    <cellStyle name="60% - Énfasis5 9" xfId="483" xr:uid="{00000000-0005-0000-0000-0000E2010000}"/>
    <cellStyle name="60% - Énfasis5 9 2" xfId="484" xr:uid="{00000000-0005-0000-0000-0000E3010000}"/>
    <cellStyle name="60% - Énfasis6 10" xfId="485" xr:uid="{00000000-0005-0000-0000-0000E4010000}"/>
    <cellStyle name="60% - Énfasis6 10 2" xfId="486" xr:uid="{00000000-0005-0000-0000-0000E5010000}"/>
    <cellStyle name="60% - Énfasis6 11" xfId="487" xr:uid="{00000000-0005-0000-0000-0000E6010000}"/>
    <cellStyle name="60% - Énfasis6 11 2" xfId="488" xr:uid="{00000000-0005-0000-0000-0000E7010000}"/>
    <cellStyle name="60% - Énfasis6 2 2" xfId="489" xr:uid="{00000000-0005-0000-0000-0000E8010000}"/>
    <cellStyle name="60% - Énfasis6 2 3" xfId="490" xr:uid="{00000000-0005-0000-0000-0000E9010000}"/>
    <cellStyle name="60% - Énfasis6 2 4" xfId="491" xr:uid="{00000000-0005-0000-0000-0000EA010000}"/>
    <cellStyle name="60% - Énfasis6 3" xfId="492" xr:uid="{00000000-0005-0000-0000-0000EB010000}"/>
    <cellStyle name="60% - Énfasis6 3 2" xfId="493" xr:uid="{00000000-0005-0000-0000-0000EC010000}"/>
    <cellStyle name="60% - Énfasis6 4" xfId="494" xr:uid="{00000000-0005-0000-0000-0000ED010000}"/>
    <cellStyle name="60% - Énfasis6 4 2" xfId="495" xr:uid="{00000000-0005-0000-0000-0000EE010000}"/>
    <cellStyle name="60% - Énfasis6 5" xfId="496" xr:uid="{00000000-0005-0000-0000-0000EF010000}"/>
    <cellStyle name="60% - Énfasis6 5 2" xfId="497" xr:uid="{00000000-0005-0000-0000-0000F0010000}"/>
    <cellStyle name="60% - Énfasis6 6" xfId="498" xr:uid="{00000000-0005-0000-0000-0000F1010000}"/>
    <cellStyle name="60% - Énfasis6 6 2" xfId="499" xr:uid="{00000000-0005-0000-0000-0000F2010000}"/>
    <cellStyle name="60% - Énfasis6 7" xfId="500" xr:uid="{00000000-0005-0000-0000-0000F3010000}"/>
    <cellStyle name="60% - Énfasis6 7 2" xfId="501" xr:uid="{00000000-0005-0000-0000-0000F4010000}"/>
    <cellStyle name="60% - Énfasis6 8" xfId="502" xr:uid="{00000000-0005-0000-0000-0000F5010000}"/>
    <cellStyle name="60% - Énfasis6 8 2" xfId="503" xr:uid="{00000000-0005-0000-0000-0000F6010000}"/>
    <cellStyle name="60% - Énfasis6 9" xfId="504" xr:uid="{00000000-0005-0000-0000-0000F7010000}"/>
    <cellStyle name="60% - Énfasis6 9 2" xfId="505" xr:uid="{00000000-0005-0000-0000-0000F8010000}"/>
    <cellStyle name="Buena 10" xfId="506" xr:uid="{00000000-0005-0000-0000-0000F9010000}"/>
    <cellStyle name="Buena 10 2" xfId="507" xr:uid="{00000000-0005-0000-0000-0000FA010000}"/>
    <cellStyle name="Buena 11" xfId="508" xr:uid="{00000000-0005-0000-0000-0000FB010000}"/>
    <cellStyle name="Buena 11 2" xfId="509" xr:uid="{00000000-0005-0000-0000-0000FC010000}"/>
    <cellStyle name="Buena 2" xfId="510" xr:uid="{00000000-0005-0000-0000-0000FD010000}"/>
    <cellStyle name="Buena 2 2" xfId="511" xr:uid="{00000000-0005-0000-0000-0000FE010000}"/>
    <cellStyle name="Buena 3" xfId="512" xr:uid="{00000000-0005-0000-0000-0000FF010000}"/>
    <cellStyle name="Buena 3 2" xfId="513" xr:uid="{00000000-0005-0000-0000-000000020000}"/>
    <cellStyle name="Buena 4" xfId="514" xr:uid="{00000000-0005-0000-0000-000001020000}"/>
    <cellStyle name="Buena 4 2" xfId="515" xr:uid="{00000000-0005-0000-0000-000002020000}"/>
    <cellStyle name="Buena 5" xfId="516" xr:uid="{00000000-0005-0000-0000-000003020000}"/>
    <cellStyle name="Buena 5 2" xfId="517" xr:uid="{00000000-0005-0000-0000-000004020000}"/>
    <cellStyle name="Buena 6" xfId="518" xr:uid="{00000000-0005-0000-0000-000005020000}"/>
    <cellStyle name="Buena 6 2" xfId="519" xr:uid="{00000000-0005-0000-0000-000006020000}"/>
    <cellStyle name="Buena 7" xfId="520" xr:uid="{00000000-0005-0000-0000-000007020000}"/>
    <cellStyle name="Buena 7 2" xfId="521" xr:uid="{00000000-0005-0000-0000-000008020000}"/>
    <cellStyle name="Buena 8" xfId="522" xr:uid="{00000000-0005-0000-0000-000009020000}"/>
    <cellStyle name="Buena 8 2" xfId="523" xr:uid="{00000000-0005-0000-0000-00000A020000}"/>
    <cellStyle name="Buena 9" xfId="524" xr:uid="{00000000-0005-0000-0000-00000B020000}"/>
    <cellStyle name="Buena 9 2" xfId="525" xr:uid="{00000000-0005-0000-0000-00000C020000}"/>
    <cellStyle name="Cálculo 10" xfId="526" xr:uid="{00000000-0005-0000-0000-00000D020000}"/>
    <cellStyle name="Cálculo 10 2" xfId="527" xr:uid="{00000000-0005-0000-0000-00000E020000}"/>
    <cellStyle name="Cálculo 11" xfId="528" xr:uid="{00000000-0005-0000-0000-00000F020000}"/>
    <cellStyle name="Cálculo 11 2" xfId="529" xr:uid="{00000000-0005-0000-0000-000010020000}"/>
    <cellStyle name="Cálculo 2" xfId="530" xr:uid="{00000000-0005-0000-0000-000011020000}"/>
    <cellStyle name="Cálculo 2 2" xfId="531" xr:uid="{00000000-0005-0000-0000-000012020000}"/>
    <cellStyle name="Cálculo 3" xfId="532" xr:uid="{00000000-0005-0000-0000-000013020000}"/>
    <cellStyle name="Cálculo 3 2" xfId="533" xr:uid="{00000000-0005-0000-0000-000014020000}"/>
    <cellStyle name="Cálculo 4" xfId="534" xr:uid="{00000000-0005-0000-0000-000015020000}"/>
    <cellStyle name="Cálculo 4 2" xfId="535" xr:uid="{00000000-0005-0000-0000-000016020000}"/>
    <cellStyle name="Cálculo 5" xfId="536" xr:uid="{00000000-0005-0000-0000-000017020000}"/>
    <cellStyle name="Cálculo 5 2" xfId="537" xr:uid="{00000000-0005-0000-0000-000018020000}"/>
    <cellStyle name="Cálculo 6" xfId="538" xr:uid="{00000000-0005-0000-0000-000019020000}"/>
    <cellStyle name="Cálculo 6 2" xfId="539" xr:uid="{00000000-0005-0000-0000-00001A020000}"/>
    <cellStyle name="Cálculo 7" xfId="540" xr:uid="{00000000-0005-0000-0000-00001B020000}"/>
    <cellStyle name="Cálculo 7 2" xfId="541" xr:uid="{00000000-0005-0000-0000-00001C020000}"/>
    <cellStyle name="Cálculo 8" xfId="542" xr:uid="{00000000-0005-0000-0000-00001D020000}"/>
    <cellStyle name="Cálculo 8 2" xfId="543" xr:uid="{00000000-0005-0000-0000-00001E020000}"/>
    <cellStyle name="Cálculo 9" xfId="544" xr:uid="{00000000-0005-0000-0000-00001F020000}"/>
    <cellStyle name="Cálculo 9 2" xfId="545" xr:uid="{00000000-0005-0000-0000-000020020000}"/>
    <cellStyle name="Celda vinculada 10" xfId="546" xr:uid="{00000000-0005-0000-0000-000021020000}"/>
    <cellStyle name="Celda vinculada 10 2" xfId="547" xr:uid="{00000000-0005-0000-0000-000022020000}"/>
    <cellStyle name="Celda vinculada 11" xfId="548" xr:uid="{00000000-0005-0000-0000-000023020000}"/>
    <cellStyle name="Celda vinculada 11 2" xfId="549" xr:uid="{00000000-0005-0000-0000-000024020000}"/>
    <cellStyle name="Celda vinculada 2" xfId="550" xr:uid="{00000000-0005-0000-0000-000025020000}"/>
    <cellStyle name="Celda vinculada 2 2" xfId="551" xr:uid="{00000000-0005-0000-0000-000026020000}"/>
    <cellStyle name="Celda vinculada 3" xfId="552" xr:uid="{00000000-0005-0000-0000-000027020000}"/>
    <cellStyle name="Celda vinculada 3 2" xfId="553" xr:uid="{00000000-0005-0000-0000-000028020000}"/>
    <cellStyle name="Celda vinculada 4" xfId="554" xr:uid="{00000000-0005-0000-0000-000029020000}"/>
    <cellStyle name="Celda vinculada 4 2" xfId="555" xr:uid="{00000000-0005-0000-0000-00002A020000}"/>
    <cellStyle name="Celda vinculada 5" xfId="556" xr:uid="{00000000-0005-0000-0000-00002B020000}"/>
    <cellStyle name="Celda vinculada 5 2" xfId="557" xr:uid="{00000000-0005-0000-0000-00002C020000}"/>
    <cellStyle name="Celda vinculada 6" xfId="558" xr:uid="{00000000-0005-0000-0000-00002D020000}"/>
    <cellStyle name="Celda vinculada 6 2" xfId="559" xr:uid="{00000000-0005-0000-0000-00002E020000}"/>
    <cellStyle name="Celda vinculada 7" xfId="560" xr:uid="{00000000-0005-0000-0000-00002F020000}"/>
    <cellStyle name="Celda vinculada 7 2" xfId="561" xr:uid="{00000000-0005-0000-0000-000030020000}"/>
    <cellStyle name="Celda vinculada 8" xfId="562" xr:uid="{00000000-0005-0000-0000-000031020000}"/>
    <cellStyle name="Celda vinculada 8 2" xfId="563" xr:uid="{00000000-0005-0000-0000-000032020000}"/>
    <cellStyle name="Celda vinculada 9" xfId="564" xr:uid="{00000000-0005-0000-0000-000033020000}"/>
    <cellStyle name="Celda vinculada 9 2" xfId="565" xr:uid="{00000000-0005-0000-0000-000034020000}"/>
    <cellStyle name="Encabezado 4 10" xfId="566" xr:uid="{00000000-0005-0000-0000-000035020000}"/>
    <cellStyle name="Encabezado 4 10 2" xfId="567" xr:uid="{00000000-0005-0000-0000-000036020000}"/>
    <cellStyle name="Encabezado 4 11" xfId="568" xr:uid="{00000000-0005-0000-0000-000037020000}"/>
    <cellStyle name="Encabezado 4 11 2" xfId="569" xr:uid="{00000000-0005-0000-0000-000038020000}"/>
    <cellStyle name="Encabezado 4 2" xfId="570" xr:uid="{00000000-0005-0000-0000-000039020000}"/>
    <cellStyle name="Encabezado 4 2 2" xfId="571" xr:uid="{00000000-0005-0000-0000-00003A020000}"/>
    <cellStyle name="Encabezado 4 3" xfId="572" xr:uid="{00000000-0005-0000-0000-00003B020000}"/>
    <cellStyle name="Encabezado 4 3 2" xfId="573" xr:uid="{00000000-0005-0000-0000-00003C020000}"/>
    <cellStyle name="Encabezado 4 4" xfId="574" xr:uid="{00000000-0005-0000-0000-00003D020000}"/>
    <cellStyle name="Encabezado 4 4 2" xfId="575" xr:uid="{00000000-0005-0000-0000-00003E020000}"/>
    <cellStyle name="Encabezado 4 5" xfId="576" xr:uid="{00000000-0005-0000-0000-00003F020000}"/>
    <cellStyle name="Encabezado 4 5 2" xfId="577" xr:uid="{00000000-0005-0000-0000-000040020000}"/>
    <cellStyle name="Encabezado 4 6" xfId="578" xr:uid="{00000000-0005-0000-0000-000041020000}"/>
    <cellStyle name="Encabezado 4 6 2" xfId="579" xr:uid="{00000000-0005-0000-0000-000042020000}"/>
    <cellStyle name="Encabezado 4 7" xfId="580" xr:uid="{00000000-0005-0000-0000-000043020000}"/>
    <cellStyle name="Encabezado 4 7 2" xfId="581" xr:uid="{00000000-0005-0000-0000-000044020000}"/>
    <cellStyle name="Encabezado 4 8" xfId="582" xr:uid="{00000000-0005-0000-0000-000045020000}"/>
    <cellStyle name="Encabezado 4 8 2" xfId="583" xr:uid="{00000000-0005-0000-0000-000046020000}"/>
    <cellStyle name="Encabezado 4 9" xfId="584" xr:uid="{00000000-0005-0000-0000-000047020000}"/>
    <cellStyle name="Encabezado 4 9 2" xfId="585" xr:uid="{00000000-0005-0000-0000-000048020000}"/>
    <cellStyle name="Énfasis1 10" xfId="586" xr:uid="{00000000-0005-0000-0000-000049020000}"/>
    <cellStyle name="Énfasis1 10 2" xfId="587" xr:uid="{00000000-0005-0000-0000-00004A020000}"/>
    <cellStyle name="Énfasis1 11" xfId="588" xr:uid="{00000000-0005-0000-0000-00004B020000}"/>
    <cellStyle name="Énfasis1 11 2" xfId="589" xr:uid="{00000000-0005-0000-0000-00004C020000}"/>
    <cellStyle name="Énfasis1 2" xfId="590" xr:uid="{00000000-0005-0000-0000-00004D020000}"/>
    <cellStyle name="Énfasis1 2 2" xfId="591" xr:uid="{00000000-0005-0000-0000-00004E020000}"/>
    <cellStyle name="Énfasis1 3" xfId="592" xr:uid="{00000000-0005-0000-0000-00004F020000}"/>
    <cellStyle name="Énfasis1 3 2" xfId="593" xr:uid="{00000000-0005-0000-0000-000050020000}"/>
    <cellStyle name="Énfasis1 4" xfId="594" xr:uid="{00000000-0005-0000-0000-000051020000}"/>
    <cellStyle name="Énfasis1 4 2" xfId="595" xr:uid="{00000000-0005-0000-0000-000052020000}"/>
    <cellStyle name="Énfasis1 5" xfId="596" xr:uid="{00000000-0005-0000-0000-000053020000}"/>
    <cellStyle name="Énfasis1 5 2" xfId="597" xr:uid="{00000000-0005-0000-0000-000054020000}"/>
    <cellStyle name="Énfasis1 6" xfId="598" xr:uid="{00000000-0005-0000-0000-000055020000}"/>
    <cellStyle name="Énfasis1 6 2" xfId="599" xr:uid="{00000000-0005-0000-0000-000056020000}"/>
    <cellStyle name="Énfasis1 7" xfId="600" xr:uid="{00000000-0005-0000-0000-000057020000}"/>
    <cellStyle name="Énfasis1 7 2" xfId="601" xr:uid="{00000000-0005-0000-0000-000058020000}"/>
    <cellStyle name="Énfasis1 8" xfId="602" xr:uid="{00000000-0005-0000-0000-000059020000}"/>
    <cellStyle name="Énfasis1 8 2" xfId="603" xr:uid="{00000000-0005-0000-0000-00005A020000}"/>
    <cellStyle name="Énfasis1 9" xfId="604" xr:uid="{00000000-0005-0000-0000-00005B020000}"/>
    <cellStyle name="Énfasis1 9 2" xfId="605" xr:uid="{00000000-0005-0000-0000-00005C020000}"/>
    <cellStyle name="Énfasis2 10" xfId="606" xr:uid="{00000000-0005-0000-0000-00005D020000}"/>
    <cellStyle name="Énfasis2 10 2" xfId="607" xr:uid="{00000000-0005-0000-0000-00005E020000}"/>
    <cellStyle name="Énfasis2 11" xfId="608" xr:uid="{00000000-0005-0000-0000-00005F020000}"/>
    <cellStyle name="Énfasis2 11 2" xfId="609" xr:uid="{00000000-0005-0000-0000-000060020000}"/>
    <cellStyle name="Énfasis2 2" xfId="610" xr:uid="{00000000-0005-0000-0000-000061020000}"/>
    <cellStyle name="Énfasis2 2 2" xfId="611" xr:uid="{00000000-0005-0000-0000-000062020000}"/>
    <cellStyle name="Énfasis2 3" xfId="612" xr:uid="{00000000-0005-0000-0000-000063020000}"/>
    <cellStyle name="Énfasis2 3 2" xfId="613" xr:uid="{00000000-0005-0000-0000-000064020000}"/>
    <cellStyle name="Énfasis2 4" xfId="614" xr:uid="{00000000-0005-0000-0000-000065020000}"/>
    <cellStyle name="Énfasis2 4 2" xfId="615" xr:uid="{00000000-0005-0000-0000-000066020000}"/>
    <cellStyle name="Énfasis2 5" xfId="616" xr:uid="{00000000-0005-0000-0000-000067020000}"/>
    <cellStyle name="Énfasis2 5 2" xfId="617" xr:uid="{00000000-0005-0000-0000-000068020000}"/>
    <cellStyle name="Énfasis2 6" xfId="618" xr:uid="{00000000-0005-0000-0000-000069020000}"/>
    <cellStyle name="Énfasis2 6 2" xfId="619" xr:uid="{00000000-0005-0000-0000-00006A020000}"/>
    <cellStyle name="Énfasis2 7" xfId="620" xr:uid="{00000000-0005-0000-0000-00006B020000}"/>
    <cellStyle name="Énfasis2 7 2" xfId="621" xr:uid="{00000000-0005-0000-0000-00006C020000}"/>
    <cellStyle name="Énfasis2 8" xfId="622" xr:uid="{00000000-0005-0000-0000-00006D020000}"/>
    <cellStyle name="Énfasis2 8 2" xfId="623" xr:uid="{00000000-0005-0000-0000-00006E020000}"/>
    <cellStyle name="Énfasis2 9" xfId="624" xr:uid="{00000000-0005-0000-0000-00006F020000}"/>
    <cellStyle name="Énfasis2 9 2" xfId="625" xr:uid="{00000000-0005-0000-0000-000070020000}"/>
    <cellStyle name="Énfasis3 10" xfId="626" xr:uid="{00000000-0005-0000-0000-000071020000}"/>
    <cellStyle name="Énfasis3 10 2" xfId="627" xr:uid="{00000000-0005-0000-0000-000072020000}"/>
    <cellStyle name="Énfasis3 11" xfId="628" xr:uid="{00000000-0005-0000-0000-000073020000}"/>
    <cellStyle name="Énfasis3 11 2" xfId="629" xr:uid="{00000000-0005-0000-0000-000074020000}"/>
    <cellStyle name="Énfasis3 2" xfId="630" xr:uid="{00000000-0005-0000-0000-000075020000}"/>
    <cellStyle name="Énfasis3 2 2" xfId="631" xr:uid="{00000000-0005-0000-0000-000076020000}"/>
    <cellStyle name="Énfasis3 3" xfId="632" xr:uid="{00000000-0005-0000-0000-000077020000}"/>
    <cellStyle name="Énfasis3 3 2" xfId="633" xr:uid="{00000000-0005-0000-0000-000078020000}"/>
    <cellStyle name="Énfasis3 4" xfId="634" xr:uid="{00000000-0005-0000-0000-000079020000}"/>
    <cellStyle name="Énfasis3 4 2" xfId="635" xr:uid="{00000000-0005-0000-0000-00007A020000}"/>
    <cellStyle name="Énfasis3 5" xfId="636" xr:uid="{00000000-0005-0000-0000-00007B020000}"/>
    <cellStyle name="Énfasis3 5 2" xfId="637" xr:uid="{00000000-0005-0000-0000-00007C020000}"/>
    <cellStyle name="Énfasis3 6" xfId="638" xr:uid="{00000000-0005-0000-0000-00007D020000}"/>
    <cellStyle name="Énfasis3 6 2" xfId="639" xr:uid="{00000000-0005-0000-0000-00007E020000}"/>
    <cellStyle name="Énfasis3 7" xfId="640" xr:uid="{00000000-0005-0000-0000-00007F020000}"/>
    <cellStyle name="Énfasis3 7 2" xfId="641" xr:uid="{00000000-0005-0000-0000-000080020000}"/>
    <cellStyle name="Énfasis3 8" xfId="642" xr:uid="{00000000-0005-0000-0000-000081020000}"/>
    <cellStyle name="Énfasis3 8 2" xfId="643" xr:uid="{00000000-0005-0000-0000-000082020000}"/>
    <cellStyle name="Énfasis3 9" xfId="644" xr:uid="{00000000-0005-0000-0000-000083020000}"/>
    <cellStyle name="Énfasis3 9 2" xfId="645" xr:uid="{00000000-0005-0000-0000-000084020000}"/>
    <cellStyle name="Énfasis4 10" xfId="646" xr:uid="{00000000-0005-0000-0000-000085020000}"/>
    <cellStyle name="Énfasis4 10 2" xfId="647" xr:uid="{00000000-0005-0000-0000-000086020000}"/>
    <cellStyle name="Énfasis4 11" xfId="648" xr:uid="{00000000-0005-0000-0000-000087020000}"/>
    <cellStyle name="Énfasis4 11 2" xfId="649" xr:uid="{00000000-0005-0000-0000-000088020000}"/>
    <cellStyle name="Énfasis4 2" xfId="650" xr:uid="{00000000-0005-0000-0000-000089020000}"/>
    <cellStyle name="Énfasis4 2 2" xfId="651" xr:uid="{00000000-0005-0000-0000-00008A020000}"/>
    <cellStyle name="Énfasis4 3" xfId="652" xr:uid="{00000000-0005-0000-0000-00008B020000}"/>
    <cellStyle name="Énfasis4 3 2" xfId="653" xr:uid="{00000000-0005-0000-0000-00008C020000}"/>
    <cellStyle name="Énfasis4 4" xfId="654" xr:uid="{00000000-0005-0000-0000-00008D020000}"/>
    <cellStyle name="Énfasis4 4 2" xfId="655" xr:uid="{00000000-0005-0000-0000-00008E020000}"/>
    <cellStyle name="Énfasis4 5" xfId="656" xr:uid="{00000000-0005-0000-0000-00008F020000}"/>
    <cellStyle name="Énfasis4 5 2" xfId="657" xr:uid="{00000000-0005-0000-0000-000090020000}"/>
    <cellStyle name="Énfasis4 6" xfId="658" xr:uid="{00000000-0005-0000-0000-000091020000}"/>
    <cellStyle name="Énfasis4 6 2" xfId="659" xr:uid="{00000000-0005-0000-0000-000092020000}"/>
    <cellStyle name="Énfasis4 7" xfId="660" xr:uid="{00000000-0005-0000-0000-000093020000}"/>
    <cellStyle name="Énfasis4 7 2" xfId="661" xr:uid="{00000000-0005-0000-0000-000094020000}"/>
    <cellStyle name="Énfasis4 8" xfId="662" xr:uid="{00000000-0005-0000-0000-000095020000}"/>
    <cellStyle name="Énfasis4 8 2" xfId="663" xr:uid="{00000000-0005-0000-0000-000096020000}"/>
    <cellStyle name="Énfasis4 9" xfId="664" xr:uid="{00000000-0005-0000-0000-000097020000}"/>
    <cellStyle name="Énfasis4 9 2" xfId="665" xr:uid="{00000000-0005-0000-0000-000098020000}"/>
    <cellStyle name="Énfasis6 10" xfId="666" xr:uid="{00000000-0005-0000-0000-000099020000}"/>
    <cellStyle name="Énfasis6 10 2" xfId="667" xr:uid="{00000000-0005-0000-0000-00009A020000}"/>
    <cellStyle name="Énfasis6 11" xfId="668" xr:uid="{00000000-0005-0000-0000-00009B020000}"/>
    <cellStyle name="Énfasis6 11 2" xfId="669" xr:uid="{00000000-0005-0000-0000-00009C020000}"/>
    <cellStyle name="Énfasis6 2" xfId="670" xr:uid="{00000000-0005-0000-0000-00009D020000}"/>
    <cellStyle name="Énfasis6 2 2" xfId="671" xr:uid="{00000000-0005-0000-0000-00009E020000}"/>
    <cellStyle name="Énfasis6 3" xfId="672" xr:uid="{00000000-0005-0000-0000-00009F020000}"/>
    <cellStyle name="Énfasis6 3 2" xfId="673" xr:uid="{00000000-0005-0000-0000-0000A0020000}"/>
    <cellStyle name="Énfasis6 4" xfId="674" xr:uid="{00000000-0005-0000-0000-0000A1020000}"/>
    <cellStyle name="Énfasis6 4 2" xfId="675" xr:uid="{00000000-0005-0000-0000-0000A2020000}"/>
    <cellStyle name="Énfasis6 5" xfId="676" xr:uid="{00000000-0005-0000-0000-0000A3020000}"/>
    <cellStyle name="Énfasis6 5 2" xfId="677" xr:uid="{00000000-0005-0000-0000-0000A4020000}"/>
    <cellStyle name="Énfasis6 6" xfId="678" xr:uid="{00000000-0005-0000-0000-0000A5020000}"/>
    <cellStyle name="Énfasis6 6 2" xfId="679" xr:uid="{00000000-0005-0000-0000-0000A6020000}"/>
    <cellStyle name="Énfasis6 7" xfId="680" xr:uid="{00000000-0005-0000-0000-0000A7020000}"/>
    <cellStyle name="Énfasis6 7 2" xfId="681" xr:uid="{00000000-0005-0000-0000-0000A8020000}"/>
    <cellStyle name="Énfasis6 8" xfId="682" xr:uid="{00000000-0005-0000-0000-0000A9020000}"/>
    <cellStyle name="Énfasis6 8 2" xfId="683" xr:uid="{00000000-0005-0000-0000-0000AA020000}"/>
    <cellStyle name="Énfasis6 9" xfId="684" xr:uid="{00000000-0005-0000-0000-0000AB020000}"/>
    <cellStyle name="Énfasis6 9 2" xfId="685" xr:uid="{00000000-0005-0000-0000-0000AC020000}"/>
    <cellStyle name="Entrada 10" xfId="686" xr:uid="{00000000-0005-0000-0000-0000AD020000}"/>
    <cellStyle name="Entrada 10 2" xfId="687" xr:uid="{00000000-0005-0000-0000-0000AE020000}"/>
    <cellStyle name="Entrada 11" xfId="688" xr:uid="{00000000-0005-0000-0000-0000AF020000}"/>
    <cellStyle name="Entrada 11 2" xfId="689" xr:uid="{00000000-0005-0000-0000-0000B0020000}"/>
    <cellStyle name="Entrada 2" xfId="690" xr:uid="{00000000-0005-0000-0000-0000B1020000}"/>
    <cellStyle name="Entrada 2 2" xfId="691" xr:uid="{00000000-0005-0000-0000-0000B2020000}"/>
    <cellStyle name="Entrada 3" xfId="692" xr:uid="{00000000-0005-0000-0000-0000B3020000}"/>
    <cellStyle name="Entrada 3 2" xfId="693" xr:uid="{00000000-0005-0000-0000-0000B4020000}"/>
    <cellStyle name="Entrada 4" xfId="694" xr:uid="{00000000-0005-0000-0000-0000B5020000}"/>
    <cellStyle name="Entrada 4 2" xfId="695" xr:uid="{00000000-0005-0000-0000-0000B6020000}"/>
    <cellStyle name="Entrada 5" xfId="696" xr:uid="{00000000-0005-0000-0000-0000B7020000}"/>
    <cellStyle name="Entrada 5 2" xfId="697" xr:uid="{00000000-0005-0000-0000-0000B8020000}"/>
    <cellStyle name="Entrada 6" xfId="698" xr:uid="{00000000-0005-0000-0000-0000B9020000}"/>
    <cellStyle name="Entrada 6 2" xfId="699" xr:uid="{00000000-0005-0000-0000-0000BA020000}"/>
    <cellStyle name="Entrada 7" xfId="700" xr:uid="{00000000-0005-0000-0000-0000BB020000}"/>
    <cellStyle name="Entrada 7 2" xfId="701" xr:uid="{00000000-0005-0000-0000-0000BC020000}"/>
    <cellStyle name="Entrada 8" xfId="702" xr:uid="{00000000-0005-0000-0000-0000BD020000}"/>
    <cellStyle name="Entrada 8 2" xfId="703" xr:uid="{00000000-0005-0000-0000-0000BE020000}"/>
    <cellStyle name="Entrada 9" xfId="704" xr:uid="{00000000-0005-0000-0000-0000BF020000}"/>
    <cellStyle name="Entrada 9 2" xfId="705" xr:uid="{00000000-0005-0000-0000-0000C0020000}"/>
    <cellStyle name="Incorrecto 10" xfId="706" xr:uid="{00000000-0005-0000-0000-0000C1020000}"/>
    <cellStyle name="Incorrecto 10 2" xfId="707" xr:uid="{00000000-0005-0000-0000-0000C2020000}"/>
    <cellStyle name="Incorrecto 11" xfId="708" xr:uid="{00000000-0005-0000-0000-0000C3020000}"/>
    <cellStyle name="Incorrecto 11 2" xfId="709" xr:uid="{00000000-0005-0000-0000-0000C4020000}"/>
    <cellStyle name="Incorrecto 2" xfId="710" xr:uid="{00000000-0005-0000-0000-0000C5020000}"/>
    <cellStyle name="Incorrecto 2 2" xfId="711" xr:uid="{00000000-0005-0000-0000-0000C6020000}"/>
    <cellStyle name="Incorrecto 3" xfId="712" xr:uid="{00000000-0005-0000-0000-0000C7020000}"/>
    <cellStyle name="Incorrecto 3 2" xfId="713" xr:uid="{00000000-0005-0000-0000-0000C8020000}"/>
    <cellStyle name="Incorrecto 4" xfId="714" xr:uid="{00000000-0005-0000-0000-0000C9020000}"/>
    <cellStyle name="Incorrecto 4 2" xfId="715" xr:uid="{00000000-0005-0000-0000-0000CA020000}"/>
    <cellStyle name="Incorrecto 5" xfId="716" xr:uid="{00000000-0005-0000-0000-0000CB020000}"/>
    <cellStyle name="Incorrecto 5 2" xfId="717" xr:uid="{00000000-0005-0000-0000-0000CC020000}"/>
    <cellStyle name="Incorrecto 6" xfId="718" xr:uid="{00000000-0005-0000-0000-0000CD020000}"/>
    <cellStyle name="Incorrecto 6 2" xfId="719" xr:uid="{00000000-0005-0000-0000-0000CE020000}"/>
    <cellStyle name="Incorrecto 7" xfId="720" xr:uid="{00000000-0005-0000-0000-0000CF020000}"/>
    <cellStyle name="Incorrecto 7 2" xfId="721" xr:uid="{00000000-0005-0000-0000-0000D0020000}"/>
    <cellStyle name="Incorrecto 8" xfId="722" xr:uid="{00000000-0005-0000-0000-0000D1020000}"/>
    <cellStyle name="Incorrecto 8 2" xfId="723" xr:uid="{00000000-0005-0000-0000-0000D2020000}"/>
    <cellStyle name="Incorrecto 9" xfId="724" xr:uid="{00000000-0005-0000-0000-0000D3020000}"/>
    <cellStyle name="Incorrecto 9 2" xfId="725" xr:uid="{00000000-0005-0000-0000-0000D4020000}"/>
    <cellStyle name="Millares 10" xfId="726" xr:uid="{00000000-0005-0000-0000-0000D5020000}"/>
    <cellStyle name="Millares 11" xfId="727" xr:uid="{00000000-0005-0000-0000-0000D6020000}"/>
    <cellStyle name="Millares 12" xfId="728" xr:uid="{00000000-0005-0000-0000-0000D7020000}"/>
    <cellStyle name="Millares 13" xfId="729" xr:uid="{00000000-0005-0000-0000-0000D8020000}"/>
    <cellStyle name="Millares 14" xfId="730" xr:uid="{00000000-0005-0000-0000-0000D9020000}"/>
    <cellStyle name="Millares 15" xfId="731" xr:uid="{00000000-0005-0000-0000-0000DA020000}"/>
    <cellStyle name="Millares 16" xfId="732" xr:uid="{00000000-0005-0000-0000-0000DB020000}"/>
    <cellStyle name="Millares 16 2" xfId="733" xr:uid="{00000000-0005-0000-0000-0000DC020000}"/>
    <cellStyle name="Millares 17" xfId="734" xr:uid="{00000000-0005-0000-0000-0000DD020000}"/>
    <cellStyle name="Millares 17 2" xfId="735" xr:uid="{00000000-0005-0000-0000-0000DE020000}"/>
    <cellStyle name="Millares 18" xfId="736" xr:uid="{00000000-0005-0000-0000-0000DF020000}"/>
    <cellStyle name="Millares 2" xfId="737" xr:uid="{00000000-0005-0000-0000-0000E0020000}"/>
    <cellStyle name="Millares 3" xfId="738" xr:uid="{00000000-0005-0000-0000-0000E1020000}"/>
    <cellStyle name="Millares 4" xfId="739" xr:uid="{00000000-0005-0000-0000-0000E2020000}"/>
    <cellStyle name="Millares 5" xfId="740" xr:uid="{00000000-0005-0000-0000-0000E3020000}"/>
    <cellStyle name="Millares 6" xfId="741" xr:uid="{00000000-0005-0000-0000-0000E4020000}"/>
    <cellStyle name="Millares 7" xfId="742" xr:uid="{00000000-0005-0000-0000-0000E5020000}"/>
    <cellStyle name="Millares 8" xfId="743" xr:uid="{00000000-0005-0000-0000-0000E6020000}"/>
    <cellStyle name="Millares 9" xfId="744" xr:uid="{00000000-0005-0000-0000-0000E7020000}"/>
    <cellStyle name="Millares_4.4 FACTURACIÓN" xfId="745" xr:uid="{00000000-0005-0000-0000-0000E8020000}"/>
    <cellStyle name="Millares_432Venta resumenmen-2001" xfId="746" xr:uid="{00000000-0005-0000-0000-0000E9020000}"/>
    <cellStyle name="Millares_PRODUCCION2000" xfId="747" xr:uid="{00000000-0005-0000-0000-0000EA020000}"/>
    <cellStyle name="Neutral 10" xfId="748" xr:uid="{00000000-0005-0000-0000-0000EB020000}"/>
    <cellStyle name="Neutral 10 2" xfId="749" xr:uid="{00000000-0005-0000-0000-0000EC020000}"/>
    <cellStyle name="Neutral 11" xfId="750" xr:uid="{00000000-0005-0000-0000-0000ED020000}"/>
    <cellStyle name="Neutral 11 2" xfId="751" xr:uid="{00000000-0005-0000-0000-0000EE020000}"/>
    <cellStyle name="Neutral 2" xfId="752" xr:uid="{00000000-0005-0000-0000-0000EF020000}"/>
    <cellStyle name="Neutral 2 2" xfId="753" xr:uid="{00000000-0005-0000-0000-0000F0020000}"/>
    <cellStyle name="Neutral 3" xfId="754" xr:uid="{00000000-0005-0000-0000-0000F1020000}"/>
    <cellStyle name="Neutral 3 2" xfId="755" xr:uid="{00000000-0005-0000-0000-0000F2020000}"/>
    <cellStyle name="Neutral 4" xfId="756" xr:uid="{00000000-0005-0000-0000-0000F3020000}"/>
    <cellStyle name="Neutral 4 2" xfId="757" xr:uid="{00000000-0005-0000-0000-0000F4020000}"/>
    <cellStyle name="Neutral 5" xfId="758" xr:uid="{00000000-0005-0000-0000-0000F5020000}"/>
    <cellStyle name="Neutral 5 2" xfId="759" xr:uid="{00000000-0005-0000-0000-0000F6020000}"/>
    <cellStyle name="Neutral 6" xfId="760" xr:uid="{00000000-0005-0000-0000-0000F7020000}"/>
    <cellStyle name="Neutral 6 2" xfId="761" xr:uid="{00000000-0005-0000-0000-0000F8020000}"/>
    <cellStyle name="Neutral 7" xfId="762" xr:uid="{00000000-0005-0000-0000-0000F9020000}"/>
    <cellStyle name="Neutral 7 2" xfId="763" xr:uid="{00000000-0005-0000-0000-0000FA020000}"/>
    <cellStyle name="Neutral 8" xfId="764" xr:uid="{00000000-0005-0000-0000-0000FB020000}"/>
    <cellStyle name="Neutral 8 2" xfId="765" xr:uid="{00000000-0005-0000-0000-0000FC020000}"/>
    <cellStyle name="Neutral 9" xfId="766" xr:uid="{00000000-0005-0000-0000-0000FD020000}"/>
    <cellStyle name="Neutral 9 2" xfId="767" xr:uid="{00000000-0005-0000-0000-0000FE020000}"/>
    <cellStyle name="Normal" xfId="0" builtinId="0"/>
    <cellStyle name="Normal 10" xfId="768" xr:uid="{00000000-0005-0000-0000-000000030000}"/>
    <cellStyle name="Normal 10 10" xfId="769" xr:uid="{00000000-0005-0000-0000-000001030000}"/>
    <cellStyle name="Normal 10 11" xfId="770" xr:uid="{00000000-0005-0000-0000-000002030000}"/>
    <cellStyle name="Normal 10 12" xfId="771" xr:uid="{00000000-0005-0000-0000-000003030000}"/>
    <cellStyle name="Normal 10 13" xfId="772" xr:uid="{00000000-0005-0000-0000-000004030000}"/>
    <cellStyle name="Normal 10 14" xfId="773" xr:uid="{00000000-0005-0000-0000-000005030000}"/>
    <cellStyle name="Normal 10 15" xfId="774" xr:uid="{00000000-0005-0000-0000-000006030000}"/>
    <cellStyle name="Normal 10 16" xfId="775" xr:uid="{00000000-0005-0000-0000-000007030000}"/>
    <cellStyle name="Normal 10 2" xfId="776" xr:uid="{00000000-0005-0000-0000-000008030000}"/>
    <cellStyle name="Normal 10 3" xfId="777" xr:uid="{00000000-0005-0000-0000-000009030000}"/>
    <cellStyle name="Normal 10 4" xfId="778" xr:uid="{00000000-0005-0000-0000-00000A030000}"/>
    <cellStyle name="Normal 10 5" xfId="779" xr:uid="{00000000-0005-0000-0000-00000B030000}"/>
    <cellStyle name="Normal 10 6" xfId="780" xr:uid="{00000000-0005-0000-0000-00000C030000}"/>
    <cellStyle name="Normal 10 7" xfId="781" xr:uid="{00000000-0005-0000-0000-00000D030000}"/>
    <cellStyle name="Normal 10 8" xfId="782" xr:uid="{00000000-0005-0000-0000-00000E030000}"/>
    <cellStyle name="Normal 10 9" xfId="783" xr:uid="{00000000-0005-0000-0000-00000F030000}"/>
    <cellStyle name="Normal 11" xfId="784" xr:uid="{00000000-0005-0000-0000-000010030000}"/>
    <cellStyle name="Normal 11 10" xfId="785" xr:uid="{00000000-0005-0000-0000-000011030000}"/>
    <cellStyle name="Normal 11 11" xfId="786" xr:uid="{00000000-0005-0000-0000-000012030000}"/>
    <cellStyle name="Normal 11 12" xfId="787" xr:uid="{00000000-0005-0000-0000-000013030000}"/>
    <cellStyle name="Normal 11 13" xfId="788" xr:uid="{00000000-0005-0000-0000-000014030000}"/>
    <cellStyle name="Normal 11 14" xfId="789" xr:uid="{00000000-0005-0000-0000-000015030000}"/>
    <cellStyle name="Normal 11 15" xfId="790" xr:uid="{00000000-0005-0000-0000-000016030000}"/>
    <cellStyle name="Normal 11 16" xfId="791" xr:uid="{00000000-0005-0000-0000-000017030000}"/>
    <cellStyle name="Normal 11 2" xfId="792" xr:uid="{00000000-0005-0000-0000-000018030000}"/>
    <cellStyle name="Normal 11 2 2" xfId="793" xr:uid="{00000000-0005-0000-0000-000019030000}"/>
    <cellStyle name="Normal 11 2 2 2" xfId="794" xr:uid="{00000000-0005-0000-0000-00001A030000}"/>
    <cellStyle name="Normal 11 3" xfId="795" xr:uid="{00000000-0005-0000-0000-00001B030000}"/>
    <cellStyle name="Normal 11 4" xfId="796" xr:uid="{00000000-0005-0000-0000-00001C030000}"/>
    <cellStyle name="Normal 11 5" xfId="797" xr:uid="{00000000-0005-0000-0000-00001D030000}"/>
    <cellStyle name="Normal 11 6" xfId="798" xr:uid="{00000000-0005-0000-0000-00001E030000}"/>
    <cellStyle name="Normal 11 7" xfId="799" xr:uid="{00000000-0005-0000-0000-00001F030000}"/>
    <cellStyle name="Normal 11 8" xfId="800" xr:uid="{00000000-0005-0000-0000-000020030000}"/>
    <cellStyle name="Normal 11 9" xfId="801" xr:uid="{00000000-0005-0000-0000-000021030000}"/>
    <cellStyle name="Normal 12 10" xfId="802" xr:uid="{00000000-0005-0000-0000-000022030000}"/>
    <cellStyle name="Normal 12 2" xfId="803" xr:uid="{00000000-0005-0000-0000-000023030000}"/>
    <cellStyle name="Normal 12 3" xfId="804" xr:uid="{00000000-0005-0000-0000-000024030000}"/>
    <cellStyle name="Normal 12 4" xfId="805" xr:uid="{00000000-0005-0000-0000-000025030000}"/>
    <cellStyle name="Normal 12 5" xfId="806" xr:uid="{00000000-0005-0000-0000-000026030000}"/>
    <cellStyle name="Normal 12 6" xfId="807" xr:uid="{00000000-0005-0000-0000-000027030000}"/>
    <cellStyle name="Normal 12 7" xfId="808" xr:uid="{00000000-0005-0000-0000-000028030000}"/>
    <cellStyle name="Normal 12 8" xfId="809" xr:uid="{00000000-0005-0000-0000-000029030000}"/>
    <cellStyle name="Normal 12 9" xfId="810" xr:uid="{00000000-0005-0000-0000-00002A030000}"/>
    <cellStyle name="Normal 13" xfId="811" xr:uid="{00000000-0005-0000-0000-00002B030000}"/>
    <cellStyle name="Normal 13 10" xfId="812" xr:uid="{00000000-0005-0000-0000-00002C030000}"/>
    <cellStyle name="Normal 13 11" xfId="813" xr:uid="{00000000-0005-0000-0000-00002D030000}"/>
    <cellStyle name="Normal 13 12" xfId="814" xr:uid="{00000000-0005-0000-0000-00002E030000}"/>
    <cellStyle name="Normal 13 13" xfId="815" xr:uid="{00000000-0005-0000-0000-00002F030000}"/>
    <cellStyle name="Normal 13 14" xfId="816" xr:uid="{00000000-0005-0000-0000-000030030000}"/>
    <cellStyle name="Normal 13 15" xfId="817" xr:uid="{00000000-0005-0000-0000-000031030000}"/>
    <cellStyle name="Normal 13 2" xfId="818" xr:uid="{00000000-0005-0000-0000-000032030000}"/>
    <cellStyle name="Normal 13 3" xfId="819" xr:uid="{00000000-0005-0000-0000-000033030000}"/>
    <cellStyle name="Normal 13 4" xfId="820" xr:uid="{00000000-0005-0000-0000-000034030000}"/>
    <cellStyle name="Normal 13 5" xfId="821" xr:uid="{00000000-0005-0000-0000-000035030000}"/>
    <cellStyle name="Normal 13 6" xfId="822" xr:uid="{00000000-0005-0000-0000-000036030000}"/>
    <cellStyle name="Normal 13 7" xfId="823" xr:uid="{00000000-0005-0000-0000-000037030000}"/>
    <cellStyle name="Normal 13 8" xfId="824" xr:uid="{00000000-0005-0000-0000-000038030000}"/>
    <cellStyle name="Normal 13 9" xfId="825" xr:uid="{00000000-0005-0000-0000-000039030000}"/>
    <cellStyle name="Normal 14" xfId="826" xr:uid="{00000000-0005-0000-0000-00003A030000}"/>
    <cellStyle name="Normal 14 10" xfId="827" xr:uid="{00000000-0005-0000-0000-00003B030000}"/>
    <cellStyle name="Normal 14 11" xfId="828" xr:uid="{00000000-0005-0000-0000-00003C030000}"/>
    <cellStyle name="Normal 14 12" xfId="829" xr:uid="{00000000-0005-0000-0000-00003D030000}"/>
    <cellStyle name="Normal 14 13" xfId="830" xr:uid="{00000000-0005-0000-0000-00003E030000}"/>
    <cellStyle name="Normal 14 14" xfId="831" xr:uid="{00000000-0005-0000-0000-00003F030000}"/>
    <cellStyle name="Normal 14 15" xfId="832" xr:uid="{00000000-0005-0000-0000-000040030000}"/>
    <cellStyle name="Normal 14 16" xfId="833" xr:uid="{00000000-0005-0000-0000-000041030000}"/>
    <cellStyle name="Normal 14 2" xfId="834" xr:uid="{00000000-0005-0000-0000-000042030000}"/>
    <cellStyle name="Normal 14 3" xfId="835" xr:uid="{00000000-0005-0000-0000-000043030000}"/>
    <cellStyle name="Normal 14 4" xfId="836" xr:uid="{00000000-0005-0000-0000-000044030000}"/>
    <cellStyle name="Normal 14 5" xfId="837" xr:uid="{00000000-0005-0000-0000-000045030000}"/>
    <cellStyle name="Normal 14 6" xfId="838" xr:uid="{00000000-0005-0000-0000-000046030000}"/>
    <cellStyle name="Normal 14 7" xfId="839" xr:uid="{00000000-0005-0000-0000-000047030000}"/>
    <cellStyle name="Normal 14 8" xfId="840" xr:uid="{00000000-0005-0000-0000-000048030000}"/>
    <cellStyle name="Normal 14 9" xfId="841" xr:uid="{00000000-0005-0000-0000-000049030000}"/>
    <cellStyle name="Normal 15" xfId="842" xr:uid="{00000000-0005-0000-0000-00004A030000}"/>
    <cellStyle name="Normal 15 10" xfId="843" xr:uid="{00000000-0005-0000-0000-00004B030000}"/>
    <cellStyle name="Normal 15 11" xfId="844" xr:uid="{00000000-0005-0000-0000-00004C030000}"/>
    <cellStyle name="Normal 15 12" xfId="845" xr:uid="{00000000-0005-0000-0000-00004D030000}"/>
    <cellStyle name="Normal 15 13" xfId="846" xr:uid="{00000000-0005-0000-0000-00004E030000}"/>
    <cellStyle name="Normal 15 14" xfId="847" xr:uid="{00000000-0005-0000-0000-00004F030000}"/>
    <cellStyle name="Normal 15 15" xfId="848" xr:uid="{00000000-0005-0000-0000-000050030000}"/>
    <cellStyle name="Normal 15 2" xfId="849" xr:uid="{00000000-0005-0000-0000-000051030000}"/>
    <cellStyle name="Normal 15 3" xfId="850" xr:uid="{00000000-0005-0000-0000-000052030000}"/>
    <cellStyle name="Normal 15 4" xfId="851" xr:uid="{00000000-0005-0000-0000-000053030000}"/>
    <cellStyle name="Normal 15 5" xfId="852" xr:uid="{00000000-0005-0000-0000-000054030000}"/>
    <cellStyle name="Normal 15 6" xfId="853" xr:uid="{00000000-0005-0000-0000-000055030000}"/>
    <cellStyle name="Normal 15 7" xfId="854" xr:uid="{00000000-0005-0000-0000-000056030000}"/>
    <cellStyle name="Normal 15 8" xfId="855" xr:uid="{00000000-0005-0000-0000-000057030000}"/>
    <cellStyle name="Normal 15 9" xfId="856" xr:uid="{00000000-0005-0000-0000-000058030000}"/>
    <cellStyle name="Normal 16" xfId="857" xr:uid="{00000000-0005-0000-0000-000059030000}"/>
    <cellStyle name="Normal 16 10" xfId="858" xr:uid="{00000000-0005-0000-0000-00005A030000}"/>
    <cellStyle name="Normal 16 11" xfId="859" xr:uid="{00000000-0005-0000-0000-00005B030000}"/>
    <cellStyle name="Normal 16 12" xfId="860" xr:uid="{00000000-0005-0000-0000-00005C030000}"/>
    <cellStyle name="Normal 16 13" xfId="861" xr:uid="{00000000-0005-0000-0000-00005D030000}"/>
    <cellStyle name="Normal 16 14" xfId="862" xr:uid="{00000000-0005-0000-0000-00005E030000}"/>
    <cellStyle name="Normal 16 15" xfId="863" xr:uid="{00000000-0005-0000-0000-00005F030000}"/>
    <cellStyle name="Normal 16 2" xfId="864" xr:uid="{00000000-0005-0000-0000-000060030000}"/>
    <cellStyle name="Normal 16 3" xfId="865" xr:uid="{00000000-0005-0000-0000-000061030000}"/>
    <cellStyle name="Normal 16 4" xfId="866" xr:uid="{00000000-0005-0000-0000-000062030000}"/>
    <cellStyle name="Normal 16 5" xfId="867" xr:uid="{00000000-0005-0000-0000-000063030000}"/>
    <cellStyle name="Normal 16 6" xfId="868" xr:uid="{00000000-0005-0000-0000-000064030000}"/>
    <cellStyle name="Normal 16 7" xfId="869" xr:uid="{00000000-0005-0000-0000-000065030000}"/>
    <cellStyle name="Normal 16 8" xfId="870" xr:uid="{00000000-0005-0000-0000-000066030000}"/>
    <cellStyle name="Normal 16 9" xfId="871" xr:uid="{00000000-0005-0000-0000-000067030000}"/>
    <cellStyle name="Normal 17 10" xfId="872" xr:uid="{00000000-0005-0000-0000-000068030000}"/>
    <cellStyle name="Normal 17 11" xfId="873" xr:uid="{00000000-0005-0000-0000-000069030000}"/>
    <cellStyle name="Normal 17 12" xfId="874" xr:uid="{00000000-0005-0000-0000-00006A030000}"/>
    <cellStyle name="Normal 17 13" xfId="875" xr:uid="{00000000-0005-0000-0000-00006B030000}"/>
    <cellStyle name="Normal 17 14" xfId="876" xr:uid="{00000000-0005-0000-0000-00006C030000}"/>
    <cellStyle name="Normal 17 15" xfId="877" xr:uid="{00000000-0005-0000-0000-00006D030000}"/>
    <cellStyle name="Normal 17 16" xfId="878" xr:uid="{00000000-0005-0000-0000-00006E030000}"/>
    <cellStyle name="Normal 17 2" xfId="879" xr:uid="{00000000-0005-0000-0000-00006F030000}"/>
    <cellStyle name="Normal 17 2 10" xfId="880" xr:uid="{00000000-0005-0000-0000-000070030000}"/>
    <cellStyle name="Normal 17 2 11" xfId="881" xr:uid="{00000000-0005-0000-0000-000071030000}"/>
    <cellStyle name="Normal 17 2 12" xfId="882" xr:uid="{00000000-0005-0000-0000-000072030000}"/>
    <cellStyle name="Normal 17 2 13" xfId="883" xr:uid="{00000000-0005-0000-0000-000073030000}"/>
    <cellStyle name="Normal 17 2 14" xfId="884" xr:uid="{00000000-0005-0000-0000-000074030000}"/>
    <cellStyle name="Normal 17 2 15" xfId="885" xr:uid="{00000000-0005-0000-0000-000075030000}"/>
    <cellStyle name="Normal 17 2 2" xfId="886" xr:uid="{00000000-0005-0000-0000-000076030000}"/>
    <cellStyle name="Normal 17 2 2 2" xfId="887" xr:uid="{00000000-0005-0000-0000-000077030000}"/>
    <cellStyle name="Normal 17 2 3" xfId="888" xr:uid="{00000000-0005-0000-0000-000078030000}"/>
    <cellStyle name="Normal 17 2 4" xfId="889" xr:uid="{00000000-0005-0000-0000-000079030000}"/>
    <cellStyle name="Normal 17 2 5" xfId="890" xr:uid="{00000000-0005-0000-0000-00007A030000}"/>
    <cellStyle name="Normal 17 2 6" xfId="891" xr:uid="{00000000-0005-0000-0000-00007B030000}"/>
    <cellStyle name="Normal 17 2 7" xfId="892" xr:uid="{00000000-0005-0000-0000-00007C030000}"/>
    <cellStyle name="Normal 17 2 8" xfId="893" xr:uid="{00000000-0005-0000-0000-00007D030000}"/>
    <cellStyle name="Normal 17 2 9" xfId="894" xr:uid="{00000000-0005-0000-0000-00007E030000}"/>
    <cellStyle name="Normal 17 3" xfId="895" xr:uid="{00000000-0005-0000-0000-00007F030000}"/>
    <cellStyle name="Normal 17 4" xfId="896" xr:uid="{00000000-0005-0000-0000-000080030000}"/>
    <cellStyle name="Normal 17 5" xfId="897" xr:uid="{00000000-0005-0000-0000-000081030000}"/>
    <cellStyle name="Normal 17 6" xfId="898" xr:uid="{00000000-0005-0000-0000-000082030000}"/>
    <cellStyle name="Normal 17 7" xfId="899" xr:uid="{00000000-0005-0000-0000-000083030000}"/>
    <cellStyle name="Normal 17 8" xfId="900" xr:uid="{00000000-0005-0000-0000-000084030000}"/>
    <cellStyle name="Normal 17 9" xfId="901" xr:uid="{00000000-0005-0000-0000-000085030000}"/>
    <cellStyle name="Normal 18 10" xfId="902" xr:uid="{00000000-0005-0000-0000-000086030000}"/>
    <cellStyle name="Normal 18 11" xfId="903" xr:uid="{00000000-0005-0000-0000-000087030000}"/>
    <cellStyle name="Normal 18 12" xfId="904" xr:uid="{00000000-0005-0000-0000-000088030000}"/>
    <cellStyle name="Normal 18 13" xfId="905" xr:uid="{00000000-0005-0000-0000-000089030000}"/>
    <cellStyle name="Normal 18 14" xfId="906" xr:uid="{00000000-0005-0000-0000-00008A030000}"/>
    <cellStyle name="Normal 18 15" xfId="907" xr:uid="{00000000-0005-0000-0000-00008B030000}"/>
    <cellStyle name="Normal 18 16" xfId="908" xr:uid="{00000000-0005-0000-0000-00008C030000}"/>
    <cellStyle name="Normal 18 2" xfId="909" xr:uid="{00000000-0005-0000-0000-00008D030000}"/>
    <cellStyle name="Normal 18 2 10" xfId="910" xr:uid="{00000000-0005-0000-0000-00008E030000}"/>
    <cellStyle name="Normal 18 2 11" xfId="911" xr:uid="{00000000-0005-0000-0000-00008F030000}"/>
    <cellStyle name="Normal 18 2 12" xfId="912" xr:uid="{00000000-0005-0000-0000-000090030000}"/>
    <cellStyle name="Normal 18 2 13" xfId="913" xr:uid="{00000000-0005-0000-0000-000091030000}"/>
    <cellStyle name="Normal 18 2 14" xfId="914" xr:uid="{00000000-0005-0000-0000-000092030000}"/>
    <cellStyle name="Normal 18 2 15" xfId="915" xr:uid="{00000000-0005-0000-0000-000093030000}"/>
    <cellStyle name="Normal 18 2 2" xfId="916" xr:uid="{00000000-0005-0000-0000-000094030000}"/>
    <cellStyle name="Normal 18 2 2 2" xfId="917" xr:uid="{00000000-0005-0000-0000-000095030000}"/>
    <cellStyle name="Normal 18 2 3" xfId="918" xr:uid="{00000000-0005-0000-0000-000096030000}"/>
    <cellStyle name="Normal 18 2 4" xfId="919" xr:uid="{00000000-0005-0000-0000-000097030000}"/>
    <cellStyle name="Normal 18 2 5" xfId="920" xr:uid="{00000000-0005-0000-0000-000098030000}"/>
    <cellStyle name="Normal 18 2 6" xfId="921" xr:uid="{00000000-0005-0000-0000-000099030000}"/>
    <cellStyle name="Normal 18 2 7" xfId="922" xr:uid="{00000000-0005-0000-0000-00009A030000}"/>
    <cellStyle name="Normal 18 2 8" xfId="923" xr:uid="{00000000-0005-0000-0000-00009B030000}"/>
    <cellStyle name="Normal 18 2 9" xfId="924" xr:uid="{00000000-0005-0000-0000-00009C030000}"/>
    <cellStyle name="Normal 18 3" xfId="925" xr:uid="{00000000-0005-0000-0000-00009D030000}"/>
    <cellStyle name="Normal 18 4" xfId="926" xr:uid="{00000000-0005-0000-0000-00009E030000}"/>
    <cellStyle name="Normal 18 5" xfId="927" xr:uid="{00000000-0005-0000-0000-00009F030000}"/>
    <cellStyle name="Normal 18 6" xfId="928" xr:uid="{00000000-0005-0000-0000-0000A0030000}"/>
    <cellStyle name="Normal 18 7" xfId="929" xr:uid="{00000000-0005-0000-0000-0000A1030000}"/>
    <cellStyle name="Normal 18 8" xfId="930" xr:uid="{00000000-0005-0000-0000-0000A2030000}"/>
    <cellStyle name="Normal 18 9" xfId="931" xr:uid="{00000000-0005-0000-0000-0000A3030000}"/>
    <cellStyle name="Normal 19 2" xfId="932" xr:uid="{00000000-0005-0000-0000-0000A4030000}"/>
    <cellStyle name="Normal 19 3" xfId="933" xr:uid="{00000000-0005-0000-0000-0000A5030000}"/>
    <cellStyle name="Normal 2" xfId="934" xr:uid="{00000000-0005-0000-0000-0000A6030000}"/>
    <cellStyle name="Normal 2 10" xfId="935" xr:uid="{00000000-0005-0000-0000-0000A7030000}"/>
    <cellStyle name="Normal 2 11" xfId="936" xr:uid="{00000000-0005-0000-0000-0000A8030000}"/>
    <cellStyle name="Normal 2 12" xfId="937" xr:uid="{00000000-0005-0000-0000-0000A9030000}"/>
    <cellStyle name="Normal 2 13" xfId="938" xr:uid="{00000000-0005-0000-0000-0000AA030000}"/>
    <cellStyle name="Normal 2 14" xfId="939" xr:uid="{00000000-0005-0000-0000-0000AB030000}"/>
    <cellStyle name="Normal 2 15" xfId="940" xr:uid="{00000000-0005-0000-0000-0000AC030000}"/>
    <cellStyle name="Normal 2 16" xfId="941" xr:uid="{00000000-0005-0000-0000-0000AD030000}"/>
    <cellStyle name="Normal 2 17" xfId="942" xr:uid="{00000000-0005-0000-0000-0000AE030000}"/>
    <cellStyle name="Normal 2 18" xfId="943" xr:uid="{00000000-0005-0000-0000-0000AF030000}"/>
    <cellStyle name="Normal 2 19" xfId="944" xr:uid="{00000000-0005-0000-0000-0000B0030000}"/>
    <cellStyle name="Normal 2 2" xfId="945" xr:uid="{00000000-0005-0000-0000-0000B1030000}"/>
    <cellStyle name="Normal 2 2 10" xfId="946" xr:uid="{00000000-0005-0000-0000-0000B2030000}"/>
    <cellStyle name="Normal 2 2 11" xfId="947" xr:uid="{00000000-0005-0000-0000-0000B3030000}"/>
    <cellStyle name="Normal 2 2 12" xfId="948" xr:uid="{00000000-0005-0000-0000-0000B4030000}"/>
    <cellStyle name="Normal 2 2 12 2" xfId="949" xr:uid="{00000000-0005-0000-0000-0000B5030000}"/>
    <cellStyle name="Normal 2 2 13" xfId="950" xr:uid="{00000000-0005-0000-0000-0000B6030000}"/>
    <cellStyle name="Normal 2 2 14" xfId="951" xr:uid="{00000000-0005-0000-0000-0000B7030000}"/>
    <cellStyle name="Normal 2 2 15" xfId="952" xr:uid="{00000000-0005-0000-0000-0000B8030000}"/>
    <cellStyle name="Normal 2 2 16" xfId="953" xr:uid="{00000000-0005-0000-0000-0000B9030000}"/>
    <cellStyle name="Normal 2 2 17" xfId="954" xr:uid="{00000000-0005-0000-0000-0000BA030000}"/>
    <cellStyle name="Normal 2 2 18" xfId="955" xr:uid="{00000000-0005-0000-0000-0000BB030000}"/>
    <cellStyle name="Normal 2 2 19" xfId="956" xr:uid="{00000000-0005-0000-0000-0000BC030000}"/>
    <cellStyle name="Normal 2 2 2" xfId="957" xr:uid="{00000000-0005-0000-0000-0000BD030000}"/>
    <cellStyle name="Normal 2 2 2 10" xfId="958" xr:uid="{00000000-0005-0000-0000-0000BE030000}"/>
    <cellStyle name="Normal 2 2 2 11" xfId="959" xr:uid="{00000000-0005-0000-0000-0000BF030000}"/>
    <cellStyle name="Normal 2 2 2 12" xfId="960" xr:uid="{00000000-0005-0000-0000-0000C0030000}"/>
    <cellStyle name="Normal 2 2 2 13" xfId="961" xr:uid="{00000000-0005-0000-0000-0000C1030000}"/>
    <cellStyle name="Normal 2 2 2 14" xfId="962" xr:uid="{00000000-0005-0000-0000-0000C2030000}"/>
    <cellStyle name="Normal 2 2 2 15" xfId="963" xr:uid="{00000000-0005-0000-0000-0000C3030000}"/>
    <cellStyle name="Normal 2 2 2 2" xfId="964" xr:uid="{00000000-0005-0000-0000-0000C4030000}"/>
    <cellStyle name="Normal 2 2 2 2 2" xfId="965" xr:uid="{00000000-0005-0000-0000-0000C5030000}"/>
    <cellStyle name="Normal 2 2 2 3" xfId="966" xr:uid="{00000000-0005-0000-0000-0000C6030000}"/>
    <cellStyle name="Normal 2 2 2 4" xfId="967" xr:uid="{00000000-0005-0000-0000-0000C7030000}"/>
    <cellStyle name="Normal 2 2 2 5" xfId="968" xr:uid="{00000000-0005-0000-0000-0000C8030000}"/>
    <cellStyle name="Normal 2 2 2 6" xfId="969" xr:uid="{00000000-0005-0000-0000-0000C9030000}"/>
    <cellStyle name="Normal 2 2 2 7" xfId="970" xr:uid="{00000000-0005-0000-0000-0000CA030000}"/>
    <cellStyle name="Normal 2 2 2 8" xfId="971" xr:uid="{00000000-0005-0000-0000-0000CB030000}"/>
    <cellStyle name="Normal 2 2 2 9" xfId="972" xr:uid="{00000000-0005-0000-0000-0000CC030000}"/>
    <cellStyle name="Normal 2 2 20" xfId="973" xr:uid="{00000000-0005-0000-0000-0000CD030000}"/>
    <cellStyle name="Normal 2 2 21" xfId="974" xr:uid="{00000000-0005-0000-0000-0000CE030000}"/>
    <cellStyle name="Normal 2 2 22" xfId="975" xr:uid="{00000000-0005-0000-0000-0000CF030000}"/>
    <cellStyle name="Normal 2 2 23" xfId="976" xr:uid="{00000000-0005-0000-0000-0000D0030000}"/>
    <cellStyle name="Normal 2 2 24" xfId="977" xr:uid="{00000000-0005-0000-0000-0000D1030000}"/>
    <cellStyle name="Normal 2 2 3" xfId="978" xr:uid="{00000000-0005-0000-0000-0000D2030000}"/>
    <cellStyle name="Normal 2 2 4" xfId="979" xr:uid="{00000000-0005-0000-0000-0000D3030000}"/>
    <cellStyle name="Normal 2 2 5" xfId="980" xr:uid="{00000000-0005-0000-0000-0000D4030000}"/>
    <cellStyle name="Normal 2 2 6" xfId="981" xr:uid="{00000000-0005-0000-0000-0000D5030000}"/>
    <cellStyle name="Normal 2 2 7" xfId="982" xr:uid="{00000000-0005-0000-0000-0000D6030000}"/>
    <cellStyle name="Normal 2 2 8" xfId="983" xr:uid="{00000000-0005-0000-0000-0000D7030000}"/>
    <cellStyle name="Normal 2 2 9" xfId="984" xr:uid="{00000000-0005-0000-0000-0000D8030000}"/>
    <cellStyle name="Normal 2 20" xfId="985" xr:uid="{00000000-0005-0000-0000-0000D9030000}"/>
    <cellStyle name="Normal 2 21" xfId="986" xr:uid="{00000000-0005-0000-0000-0000DA030000}"/>
    <cellStyle name="Normal 2 22" xfId="987" xr:uid="{00000000-0005-0000-0000-0000DB030000}"/>
    <cellStyle name="Normal 2 3" xfId="988" xr:uid="{00000000-0005-0000-0000-0000DC030000}"/>
    <cellStyle name="Normal 2 3 10" xfId="989" xr:uid="{00000000-0005-0000-0000-0000DD030000}"/>
    <cellStyle name="Normal 2 3 11" xfId="990" xr:uid="{00000000-0005-0000-0000-0000DE030000}"/>
    <cellStyle name="Normal 2 3 11 10" xfId="991" xr:uid="{00000000-0005-0000-0000-0000DF030000}"/>
    <cellStyle name="Normal 2 3 11 11" xfId="992" xr:uid="{00000000-0005-0000-0000-0000E0030000}"/>
    <cellStyle name="Normal 2 3 11 12" xfId="993" xr:uid="{00000000-0005-0000-0000-0000E1030000}"/>
    <cellStyle name="Normal 2 3 11 13" xfId="994" xr:uid="{00000000-0005-0000-0000-0000E2030000}"/>
    <cellStyle name="Normal 2 3 11 14" xfId="995" xr:uid="{00000000-0005-0000-0000-0000E3030000}"/>
    <cellStyle name="Normal 2 3 11 15" xfId="996" xr:uid="{00000000-0005-0000-0000-0000E4030000}"/>
    <cellStyle name="Normal 2 3 11 2" xfId="997" xr:uid="{00000000-0005-0000-0000-0000E5030000}"/>
    <cellStyle name="Normal 2 3 11 2 2" xfId="998" xr:uid="{00000000-0005-0000-0000-0000E6030000}"/>
    <cellStyle name="Normal 2 3 11 3" xfId="999" xr:uid="{00000000-0005-0000-0000-0000E7030000}"/>
    <cellStyle name="Normal 2 3 11 4" xfId="1000" xr:uid="{00000000-0005-0000-0000-0000E8030000}"/>
    <cellStyle name="Normal 2 3 11 5" xfId="1001" xr:uid="{00000000-0005-0000-0000-0000E9030000}"/>
    <cellStyle name="Normal 2 3 11 6" xfId="1002" xr:uid="{00000000-0005-0000-0000-0000EA030000}"/>
    <cellStyle name="Normal 2 3 11 7" xfId="1003" xr:uid="{00000000-0005-0000-0000-0000EB030000}"/>
    <cellStyle name="Normal 2 3 11 8" xfId="1004" xr:uid="{00000000-0005-0000-0000-0000EC030000}"/>
    <cellStyle name="Normal 2 3 11 9" xfId="1005" xr:uid="{00000000-0005-0000-0000-0000ED030000}"/>
    <cellStyle name="Normal 2 3 12" xfId="1006" xr:uid="{00000000-0005-0000-0000-0000EE030000}"/>
    <cellStyle name="Normal 2 3 13" xfId="1007" xr:uid="{00000000-0005-0000-0000-0000EF030000}"/>
    <cellStyle name="Normal 2 3 14" xfId="1008" xr:uid="{00000000-0005-0000-0000-0000F0030000}"/>
    <cellStyle name="Normal 2 3 15" xfId="1009" xr:uid="{00000000-0005-0000-0000-0000F1030000}"/>
    <cellStyle name="Normal 2 3 16" xfId="1010" xr:uid="{00000000-0005-0000-0000-0000F2030000}"/>
    <cellStyle name="Normal 2 3 17" xfId="1011" xr:uid="{00000000-0005-0000-0000-0000F3030000}"/>
    <cellStyle name="Normal 2 3 18" xfId="1012" xr:uid="{00000000-0005-0000-0000-0000F4030000}"/>
    <cellStyle name="Normal 2 3 18 2" xfId="1013" xr:uid="{00000000-0005-0000-0000-0000F5030000}"/>
    <cellStyle name="Normal 2 3 19" xfId="1014" xr:uid="{00000000-0005-0000-0000-0000F6030000}"/>
    <cellStyle name="Normal 2 3 2" xfId="1015" xr:uid="{00000000-0005-0000-0000-0000F7030000}"/>
    <cellStyle name="Normal 2 3 2 10" xfId="1016" xr:uid="{00000000-0005-0000-0000-0000F8030000}"/>
    <cellStyle name="Normal 2 3 2 11" xfId="1017" xr:uid="{00000000-0005-0000-0000-0000F9030000}"/>
    <cellStyle name="Normal 2 3 2 11 2" xfId="1018" xr:uid="{00000000-0005-0000-0000-0000FA030000}"/>
    <cellStyle name="Normal 2 3 2 12" xfId="1019" xr:uid="{00000000-0005-0000-0000-0000FB030000}"/>
    <cellStyle name="Normal 2 3 2 13" xfId="1020" xr:uid="{00000000-0005-0000-0000-0000FC030000}"/>
    <cellStyle name="Normal 2 3 2 14" xfId="1021" xr:uid="{00000000-0005-0000-0000-0000FD030000}"/>
    <cellStyle name="Normal 2 3 2 15" xfId="1022" xr:uid="{00000000-0005-0000-0000-0000FE030000}"/>
    <cellStyle name="Normal 2 3 2 16" xfId="1023" xr:uid="{00000000-0005-0000-0000-0000FF030000}"/>
    <cellStyle name="Normal 2 3 2 17" xfId="1024" xr:uid="{00000000-0005-0000-0000-000000040000}"/>
    <cellStyle name="Normal 2 3 2 18" xfId="1025" xr:uid="{00000000-0005-0000-0000-000001040000}"/>
    <cellStyle name="Normal 2 3 2 19" xfId="1026" xr:uid="{00000000-0005-0000-0000-000002040000}"/>
    <cellStyle name="Normal 2 3 2 2" xfId="1027" xr:uid="{00000000-0005-0000-0000-000003040000}"/>
    <cellStyle name="Normal 2 3 2 2 10" xfId="1028" xr:uid="{00000000-0005-0000-0000-000004040000}"/>
    <cellStyle name="Normal 2 3 2 2 11" xfId="1029" xr:uid="{00000000-0005-0000-0000-000005040000}"/>
    <cellStyle name="Normal 2 3 2 2 12" xfId="1030" xr:uid="{00000000-0005-0000-0000-000006040000}"/>
    <cellStyle name="Normal 2 3 2 2 13" xfId="1031" xr:uid="{00000000-0005-0000-0000-000007040000}"/>
    <cellStyle name="Normal 2 3 2 2 14" xfId="1032" xr:uid="{00000000-0005-0000-0000-000008040000}"/>
    <cellStyle name="Normal 2 3 2 2 15" xfId="1033" xr:uid="{00000000-0005-0000-0000-000009040000}"/>
    <cellStyle name="Normal 2 3 2 2 16" xfId="1034" xr:uid="{00000000-0005-0000-0000-00000A040000}"/>
    <cellStyle name="Normal 2 3 2 2 17" xfId="1035" xr:uid="{00000000-0005-0000-0000-00000B040000}"/>
    <cellStyle name="Normal 2 3 2 2 2" xfId="1036" xr:uid="{00000000-0005-0000-0000-00000C040000}"/>
    <cellStyle name="Normal 2 3 2 2 2 2" xfId="1037" xr:uid="{00000000-0005-0000-0000-00000D040000}"/>
    <cellStyle name="Normal 2 3 2 2 2 3" xfId="1038" xr:uid="{00000000-0005-0000-0000-00000E040000}"/>
    <cellStyle name="Normal 2 3 2 2 2 4" xfId="1039" xr:uid="{00000000-0005-0000-0000-00000F040000}"/>
    <cellStyle name="Normal 2 3 2 2 3" xfId="1040" xr:uid="{00000000-0005-0000-0000-000010040000}"/>
    <cellStyle name="Normal 2 3 2 2 4" xfId="1041" xr:uid="{00000000-0005-0000-0000-000011040000}"/>
    <cellStyle name="Normal 2 3 2 2 5" xfId="1042" xr:uid="{00000000-0005-0000-0000-000012040000}"/>
    <cellStyle name="Normal 2 3 2 2 6" xfId="1043" xr:uid="{00000000-0005-0000-0000-000013040000}"/>
    <cellStyle name="Normal 2 3 2 2 7" xfId="1044" xr:uid="{00000000-0005-0000-0000-000014040000}"/>
    <cellStyle name="Normal 2 3 2 2 8" xfId="1045" xr:uid="{00000000-0005-0000-0000-000015040000}"/>
    <cellStyle name="Normal 2 3 2 2 9" xfId="1046" xr:uid="{00000000-0005-0000-0000-000016040000}"/>
    <cellStyle name="Normal 2 3 2 20" xfId="1047" xr:uid="{00000000-0005-0000-0000-000017040000}"/>
    <cellStyle name="Normal 2 3 2 21" xfId="1048" xr:uid="{00000000-0005-0000-0000-000018040000}"/>
    <cellStyle name="Normal 2 3 2 22" xfId="1049" xr:uid="{00000000-0005-0000-0000-000019040000}"/>
    <cellStyle name="Normal 2 3 2 23" xfId="1050" xr:uid="{00000000-0005-0000-0000-00001A040000}"/>
    <cellStyle name="Normal 2 3 2 24" xfId="1051" xr:uid="{00000000-0005-0000-0000-00001B040000}"/>
    <cellStyle name="Normal 2 3 2 25" xfId="1052" xr:uid="{00000000-0005-0000-0000-00001C040000}"/>
    <cellStyle name="Normal 2 3 2 3" xfId="1053" xr:uid="{00000000-0005-0000-0000-00001D040000}"/>
    <cellStyle name="Normal 2 3 2 4" xfId="1054" xr:uid="{00000000-0005-0000-0000-00001E040000}"/>
    <cellStyle name="Normal 2 3 2 5" xfId="1055" xr:uid="{00000000-0005-0000-0000-00001F040000}"/>
    <cellStyle name="Normal 2 3 2 6" xfId="1056" xr:uid="{00000000-0005-0000-0000-000020040000}"/>
    <cellStyle name="Normal 2 3 2 7" xfId="1057" xr:uid="{00000000-0005-0000-0000-000021040000}"/>
    <cellStyle name="Normal 2 3 2 8" xfId="1058" xr:uid="{00000000-0005-0000-0000-000022040000}"/>
    <cellStyle name="Normal 2 3 2 9" xfId="1059" xr:uid="{00000000-0005-0000-0000-000023040000}"/>
    <cellStyle name="Normal 2 3 20" xfId="1060" xr:uid="{00000000-0005-0000-0000-000024040000}"/>
    <cellStyle name="Normal 2 3 21" xfId="1061" xr:uid="{00000000-0005-0000-0000-000025040000}"/>
    <cellStyle name="Normal 2 3 22" xfId="1062" xr:uid="{00000000-0005-0000-0000-000026040000}"/>
    <cellStyle name="Normal 2 3 23" xfId="1063" xr:uid="{00000000-0005-0000-0000-000027040000}"/>
    <cellStyle name="Normal 2 3 24" xfId="1064" xr:uid="{00000000-0005-0000-0000-000028040000}"/>
    <cellStyle name="Normal 2 3 25" xfId="1065" xr:uid="{00000000-0005-0000-0000-000029040000}"/>
    <cellStyle name="Normal 2 3 26" xfId="1066" xr:uid="{00000000-0005-0000-0000-00002A040000}"/>
    <cellStyle name="Normal 2 3 27" xfId="1067" xr:uid="{00000000-0005-0000-0000-00002B040000}"/>
    <cellStyle name="Normal 2 3 28" xfId="1068" xr:uid="{00000000-0005-0000-0000-00002C040000}"/>
    <cellStyle name="Normal 2 3 29" xfId="1069" xr:uid="{00000000-0005-0000-0000-00002D040000}"/>
    <cellStyle name="Normal 2 3 3" xfId="1070" xr:uid="{00000000-0005-0000-0000-00002E040000}"/>
    <cellStyle name="Normal 2 3 30" xfId="1071" xr:uid="{00000000-0005-0000-0000-00002F040000}"/>
    <cellStyle name="Normal 2 3 31" xfId="1072" xr:uid="{00000000-0005-0000-0000-000030040000}"/>
    <cellStyle name="Normal 2 3 31 2" xfId="1073" xr:uid="{00000000-0005-0000-0000-000031040000}"/>
    <cellStyle name="Normal 2 3 32" xfId="1074" xr:uid="{00000000-0005-0000-0000-000032040000}"/>
    <cellStyle name="Normal 2 3 4" xfId="1075" xr:uid="{00000000-0005-0000-0000-000033040000}"/>
    <cellStyle name="Normal 2 3 5" xfId="1076" xr:uid="{00000000-0005-0000-0000-000034040000}"/>
    <cellStyle name="Normal 2 3 6" xfId="1077" xr:uid="{00000000-0005-0000-0000-000035040000}"/>
    <cellStyle name="Normal 2 3 6 10" xfId="1078" xr:uid="{00000000-0005-0000-0000-000036040000}"/>
    <cellStyle name="Normal 2 3 6 10 2" xfId="1079" xr:uid="{00000000-0005-0000-0000-000037040000}"/>
    <cellStyle name="Normal 2 3 6 11" xfId="1080" xr:uid="{00000000-0005-0000-0000-000038040000}"/>
    <cellStyle name="Normal 2 3 6 12" xfId="1081" xr:uid="{00000000-0005-0000-0000-000039040000}"/>
    <cellStyle name="Normal 2 3 6 13" xfId="1082" xr:uid="{00000000-0005-0000-0000-00003A040000}"/>
    <cellStyle name="Normal 2 3 6 14" xfId="1083" xr:uid="{00000000-0005-0000-0000-00003B040000}"/>
    <cellStyle name="Normal 2 3 6 15" xfId="1084" xr:uid="{00000000-0005-0000-0000-00003C040000}"/>
    <cellStyle name="Normal 2 3 6 16" xfId="1085" xr:uid="{00000000-0005-0000-0000-00003D040000}"/>
    <cellStyle name="Normal 2 3 6 17" xfId="1086" xr:uid="{00000000-0005-0000-0000-00003E040000}"/>
    <cellStyle name="Normal 2 3 6 18" xfId="1087" xr:uid="{00000000-0005-0000-0000-00003F040000}"/>
    <cellStyle name="Normal 2 3 6 19" xfId="1088" xr:uid="{00000000-0005-0000-0000-000040040000}"/>
    <cellStyle name="Normal 2 3 6 2" xfId="1089" xr:uid="{00000000-0005-0000-0000-000041040000}"/>
    <cellStyle name="Normal 2 3 6 2 10" xfId="1090" xr:uid="{00000000-0005-0000-0000-000042040000}"/>
    <cellStyle name="Normal 2 3 6 2 11" xfId="1091" xr:uid="{00000000-0005-0000-0000-000043040000}"/>
    <cellStyle name="Normal 2 3 6 2 12" xfId="1092" xr:uid="{00000000-0005-0000-0000-000044040000}"/>
    <cellStyle name="Normal 2 3 6 2 13" xfId="1093" xr:uid="{00000000-0005-0000-0000-000045040000}"/>
    <cellStyle name="Normal 2 3 6 2 14" xfId="1094" xr:uid="{00000000-0005-0000-0000-000046040000}"/>
    <cellStyle name="Normal 2 3 6 2 15" xfId="1095" xr:uid="{00000000-0005-0000-0000-000047040000}"/>
    <cellStyle name="Normal 2 3 6 2 2" xfId="1096" xr:uid="{00000000-0005-0000-0000-000048040000}"/>
    <cellStyle name="Normal 2 3 6 2 2 2" xfId="1097" xr:uid="{00000000-0005-0000-0000-000049040000}"/>
    <cellStyle name="Normal 2 3 6 2 3" xfId="1098" xr:uid="{00000000-0005-0000-0000-00004A040000}"/>
    <cellStyle name="Normal 2 3 6 2 4" xfId="1099" xr:uid="{00000000-0005-0000-0000-00004B040000}"/>
    <cellStyle name="Normal 2 3 6 2 5" xfId="1100" xr:uid="{00000000-0005-0000-0000-00004C040000}"/>
    <cellStyle name="Normal 2 3 6 2 6" xfId="1101" xr:uid="{00000000-0005-0000-0000-00004D040000}"/>
    <cellStyle name="Normal 2 3 6 2 7" xfId="1102" xr:uid="{00000000-0005-0000-0000-00004E040000}"/>
    <cellStyle name="Normal 2 3 6 2 8" xfId="1103" xr:uid="{00000000-0005-0000-0000-00004F040000}"/>
    <cellStyle name="Normal 2 3 6 2 9" xfId="1104" xr:uid="{00000000-0005-0000-0000-000050040000}"/>
    <cellStyle name="Normal 2 3 6 20" xfId="1105" xr:uid="{00000000-0005-0000-0000-000051040000}"/>
    <cellStyle name="Normal 2 3 6 21" xfId="1106" xr:uid="{00000000-0005-0000-0000-000052040000}"/>
    <cellStyle name="Normal 2 3 6 22" xfId="1107" xr:uid="{00000000-0005-0000-0000-000053040000}"/>
    <cellStyle name="Normal 2 3 6 3" xfId="1108" xr:uid="{00000000-0005-0000-0000-000054040000}"/>
    <cellStyle name="Normal 2 3 6 4" xfId="1109" xr:uid="{00000000-0005-0000-0000-000055040000}"/>
    <cellStyle name="Normal 2 3 6 5" xfId="1110" xr:uid="{00000000-0005-0000-0000-000056040000}"/>
    <cellStyle name="Normal 2 3 6 6" xfId="1111" xr:uid="{00000000-0005-0000-0000-000057040000}"/>
    <cellStyle name="Normal 2 3 6 7" xfId="1112" xr:uid="{00000000-0005-0000-0000-000058040000}"/>
    <cellStyle name="Normal 2 3 6 8" xfId="1113" xr:uid="{00000000-0005-0000-0000-000059040000}"/>
    <cellStyle name="Normal 2 3 6 9" xfId="1114" xr:uid="{00000000-0005-0000-0000-00005A040000}"/>
    <cellStyle name="Normal 2 3 7" xfId="1115" xr:uid="{00000000-0005-0000-0000-00005B040000}"/>
    <cellStyle name="Normal 2 3 8" xfId="1116" xr:uid="{00000000-0005-0000-0000-00005C040000}"/>
    <cellStyle name="Normal 2 3 9" xfId="1117" xr:uid="{00000000-0005-0000-0000-00005D040000}"/>
    <cellStyle name="Normal 2 4" xfId="1118" xr:uid="{00000000-0005-0000-0000-00005E040000}"/>
    <cellStyle name="Normal 2 4 10" xfId="1119" xr:uid="{00000000-0005-0000-0000-00005F040000}"/>
    <cellStyle name="Normal 2 4 11" xfId="1120" xr:uid="{00000000-0005-0000-0000-000060040000}"/>
    <cellStyle name="Normal 2 4 11 2" xfId="1121" xr:uid="{00000000-0005-0000-0000-000061040000}"/>
    <cellStyle name="Normal 2 4 12" xfId="1122" xr:uid="{00000000-0005-0000-0000-000062040000}"/>
    <cellStyle name="Normal 2 4 13" xfId="1123" xr:uid="{00000000-0005-0000-0000-000063040000}"/>
    <cellStyle name="Normal 2 4 14" xfId="1124" xr:uid="{00000000-0005-0000-0000-000064040000}"/>
    <cellStyle name="Normal 2 4 15" xfId="1125" xr:uid="{00000000-0005-0000-0000-000065040000}"/>
    <cellStyle name="Normal 2 4 16" xfId="1126" xr:uid="{00000000-0005-0000-0000-000066040000}"/>
    <cellStyle name="Normal 2 4 17" xfId="1127" xr:uid="{00000000-0005-0000-0000-000067040000}"/>
    <cellStyle name="Normal 2 4 18" xfId="1128" xr:uid="{00000000-0005-0000-0000-000068040000}"/>
    <cellStyle name="Normal 2 4 19" xfId="1129" xr:uid="{00000000-0005-0000-0000-000069040000}"/>
    <cellStyle name="Normal 2 4 2" xfId="1130" xr:uid="{00000000-0005-0000-0000-00006A040000}"/>
    <cellStyle name="Normal 2 4 2 10" xfId="1131" xr:uid="{00000000-0005-0000-0000-00006B040000}"/>
    <cellStyle name="Normal 2 4 2 11" xfId="1132" xr:uid="{00000000-0005-0000-0000-00006C040000}"/>
    <cellStyle name="Normal 2 4 2 12" xfId="1133" xr:uid="{00000000-0005-0000-0000-00006D040000}"/>
    <cellStyle name="Normal 2 4 2 13" xfId="1134" xr:uid="{00000000-0005-0000-0000-00006E040000}"/>
    <cellStyle name="Normal 2 4 2 14" xfId="1135" xr:uid="{00000000-0005-0000-0000-00006F040000}"/>
    <cellStyle name="Normal 2 4 2 15" xfId="1136" xr:uid="{00000000-0005-0000-0000-000070040000}"/>
    <cellStyle name="Normal 2 4 2 2" xfId="1137" xr:uid="{00000000-0005-0000-0000-000071040000}"/>
    <cellStyle name="Normal 2 4 2 2 2" xfId="1138" xr:uid="{00000000-0005-0000-0000-000072040000}"/>
    <cellStyle name="Normal 2 4 2 3" xfId="1139" xr:uid="{00000000-0005-0000-0000-000073040000}"/>
    <cellStyle name="Normal 2 4 2 4" xfId="1140" xr:uid="{00000000-0005-0000-0000-000074040000}"/>
    <cellStyle name="Normal 2 4 2 5" xfId="1141" xr:uid="{00000000-0005-0000-0000-000075040000}"/>
    <cellStyle name="Normal 2 4 2 6" xfId="1142" xr:uid="{00000000-0005-0000-0000-000076040000}"/>
    <cellStyle name="Normal 2 4 2 7" xfId="1143" xr:uid="{00000000-0005-0000-0000-000077040000}"/>
    <cellStyle name="Normal 2 4 2 8" xfId="1144" xr:uid="{00000000-0005-0000-0000-000078040000}"/>
    <cellStyle name="Normal 2 4 2 9" xfId="1145" xr:uid="{00000000-0005-0000-0000-000079040000}"/>
    <cellStyle name="Normal 2 4 20" xfId="1146" xr:uid="{00000000-0005-0000-0000-00007A040000}"/>
    <cellStyle name="Normal 2 4 21" xfId="1147" xr:uid="{00000000-0005-0000-0000-00007B040000}"/>
    <cellStyle name="Normal 2 4 22" xfId="1148" xr:uid="{00000000-0005-0000-0000-00007C040000}"/>
    <cellStyle name="Normal 2 4 23" xfId="1149" xr:uid="{00000000-0005-0000-0000-00007D040000}"/>
    <cellStyle name="Normal 2 4 3" xfId="1150" xr:uid="{00000000-0005-0000-0000-00007E040000}"/>
    <cellStyle name="Normal 2 4 4" xfId="1151" xr:uid="{00000000-0005-0000-0000-00007F040000}"/>
    <cellStyle name="Normal 2 4 5" xfId="1152" xr:uid="{00000000-0005-0000-0000-000080040000}"/>
    <cellStyle name="Normal 2 4 6" xfId="1153" xr:uid="{00000000-0005-0000-0000-000081040000}"/>
    <cellStyle name="Normal 2 4 7" xfId="1154" xr:uid="{00000000-0005-0000-0000-000082040000}"/>
    <cellStyle name="Normal 2 4 8" xfId="1155" xr:uid="{00000000-0005-0000-0000-000083040000}"/>
    <cellStyle name="Normal 2 4 9" xfId="1156" xr:uid="{00000000-0005-0000-0000-000084040000}"/>
    <cellStyle name="Normal 2 5" xfId="1157" xr:uid="{00000000-0005-0000-0000-000085040000}"/>
    <cellStyle name="Normal 2 5 2" xfId="1158" xr:uid="{00000000-0005-0000-0000-000086040000}"/>
    <cellStyle name="Normal 2 5 3" xfId="1159" xr:uid="{00000000-0005-0000-0000-000087040000}"/>
    <cellStyle name="Normal 2 5 4" xfId="1160" xr:uid="{00000000-0005-0000-0000-000088040000}"/>
    <cellStyle name="Normal 2 6" xfId="1161" xr:uid="{00000000-0005-0000-0000-000089040000}"/>
    <cellStyle name="Normal 2 6 2" xfId="1162" xr:uid="{00000000-0005-0000-0000-00008A040000}"/>
    <cellStyle name="Normal 2 6 3" xfId="1163" xr:uid="{00000000-0005-0000-0000-00008B040000}"/>
    <cellStyle name="Normal 2 7" xfId="1164" xr:uid="{00000000-0005-0000-0000-00008C040000}"/>
    <cellStyle name="Normal 2 7 2" xfId="1165" xr:uid="{00000000-0005-0000-0000-00008D040000}"/>
    <cellStyle name="Normal 2 8" xfId="1166" xr:uid="{00000000-0005-0000-0000-00008E040000}"/>
    <cellStyle name="Normal 2 8 2" xfId="1167" xr:uid="{00000000-0005-0000-0000-00008F040000}"/>
    <cellStyle name="Normal 2 9" xfId="1168" xr:uid="{00000000-0005-0000-0000-000090040000}"/>
    <cellStyle name="Normal 20 2" xfId="1169" xr:uid="{00000000-0005-0000-0000-000091040000}"/>
    <cellStyle name="Normal 20 3" xfId="1170" xr:uid="{00000000-0005-0000-0000-000092040000}"/>
    <cellStyle name="Normal 20 4" xfId="1171" xr:uid="{00000000-0005-0000-0000-000093040000}"/>
    <cellStyle name="Normal 21 2" xfId="1172" xr:uid="{00000000-0005-0000-0000-000094040000}"/>
    <cellStyle name="Normal 21 3" xfId="1173" xr:uid="{00000000-0005-0000-0000-000095040000}"/>
    <cellStyle name="Normal 21 4" xfId="1174" xr:uid="{00000000-0005-0000-0000-000096040000}"/>
    <cellStyle name="Normal 22 10" xfId="1175" xr:uid="{00000000-0005-0000-0000-000097040000}"/>
    <cellStyle name="Normal 22 11" xfId="1176" xr:uid="{00000000-0005-0000-0000-000098040000}"/>
    <cellStyle name="Normal 22 12" xfId="1177" xr:uid="{00000000-0005-0000-0000-000099040000}"/>
    <cellStyle name="Normal 22 13" xfId="1178" xr:uid="{00000000-0005-0000-0000-00009A040000}"/>
    <cellStyle name="Normal 22 14" xfId="1179" xr:uid="{00000000-0005-0000-0000-00009B040000}"/>
    <cellStyle name="Normal 22 15" xfId="1180" xr:uid="{00000000-0005-0000-0000-00009C040000}"/>
    <cellStyle name="Normal 22 16" xfId="1181" xr:uid="{00000000-0005-0000-0000-00009D040000}"/>
    <cellStyle name="Normal 22 2" xfId="1182" xr:uid="{00000000-0005-0000-0000-00009E040000}"/>
    <cellStyle name="Normal 22 2 10" xfId="1183" xr:uid="{00000000-0005-0000-0000-00009F040000}"/>
    <cellStyle name="Normal 22 2 11" xfId="1184" xr:uid="{00000000-0005-0000-0000-0000A0040000}"/>
    <cellStyle name="Normal 22 2 12" xfId="1185" xr:uid="{00000000-0005-0000-0000-0000A1040000}"/>
    <cellStyle name="Normal 22 2 13" xfId="1186" xr:uid="{00000000-0005-0000-0000-0000A2040000}"/>
    <cellStyle name="Normal 22 2 14" xfId="1187" xr:uid="{00000000-0005-0000-0000-0000A3040000}"/>
    <cellStyle name="Normal 22 2 15" xfId="1188" xr:uid="{00000000-0005-0000-0000-0000A4040000}"/>
    <cellStyle name="Normal 22 2 2" xfId="1189" xr:uid="{00000000-0005-0000-0000-0000A5040000}"/>
    <cellStyle name="Normal 22 2 2 2" xfId="1190" xr:uid="{00000000-0005-0000-0000-0000A6040000}"/>
    <cellStyle name="Normal 22 2 3" xfId="1191" xr:uid="{00000000-0005-0000-0000-0000A7040000}"/>
    <cellStyle name="Normal 22 2 4" xfId="1192" xr:uid="{00000000-0005-0000-0000-0000A8040000}"/>
    <cellStyle name="Normal 22 2 5" xfId="1193" xr:uid="{00000000-0005-0000-0000-0000A9040000}"/>
    <cellStyle name="Normal 22 2 6" xfId="1194" xr:uid="{00000000-0005-0000-0000-0000AA040000}"/>
    <cellStyle name="Normal 22 2 7" xfId="1195" xr:uid="{00000000-0005-0000-0000-0000AB040000}"/>
    <cellStyle name="Normal 22 2 8" xfId="1196" xr:uid="{00000000-0005-0000-0000-0000AC040000}"/>
    <cellStyle name="Normal 22 2 9" xfId="1197" xr:uid="{00000000-0005-0000-0000-0000AD040000}"/>
    <cellStyle name="Normal 22 3" xfId="1198" xr:uid="{00000000-0005-0000-0000-0000AE040000}"/>
    <cellStyle name="Normal 22 4" xfId="1199" xr:uid="{00000000-0005-0000-0000-0000AF040000}"/>
    <cellStyle name="Normal 22 4 2" xfId="1200" xr:uid="{00000000-0005-0000-0000-0000B0040000}"/>
    <cellStyle name="Normal 22 5" xfId="1201" xr:uid="{00000000-0005-0000-0000-0000B1040000}"/>
    <cellStyle name="Normal 22 6" xfId="1202" xr:uid="{00000000-0005-0000-0000-0000B2040000}"/>
    <cellStyle name="Normal 22 7" xfId="1203" xr:uid="{00000000-0005-0000-0000-0000B3040000}"/>
    <cellStyle name="Normal 22 8" xfId="1204" xr:uid="{00000000-0005-0000-0000-0000B4040000}"/>
    <cellStyle name="Normal 22 9" xfId="1205" xr:uid="{00000000-0005-0000-0000-0000B5040000}"/>
    <cellStyle name="Normal 23 10" xfId="1206" xr:uid="{00000000-0005-0000-0000-0000B6040000}"/>
    <cellStyle name="Normal 23 11" xfId="1207" xr:uid="{00000000-0005-0000-0000-0000B7040000}"/>
    <cellStyle name="Normal 23 12" xfId="1208" xr:uid="{00000000-0005-0000-0000-0000B8040000}"/>
    <cellStyle name="Normal 23 13" xfId="1209" xr:uid="{00000000-0005-0000-0000-0000B9040000}"/>
    <cellStyle name="Normal 23 14" xfId="1210" xr:uid="{00000000-0005-0000-0000-0000BA040000}"/>
    <cellStyle name="Normal 23 15" xfId="1211" xr:uid="{00000000-0005-0000-0000-0000BB040000}"/>
    <cellStyle name="Normal 23 2" xfId="1212" xr:uid="{00000000-0005-0000-0000-0000BC040000}"/>
    <cellStyle name="Normal 23 2 2" xfId="1213" xr:uid="{00000000-0005-0000-0000-0000BD040000}"/>
    <cellStyle name="Normal 23 3" xfId="1214" xr:uid="{00000000-0005-0000-0000-0000BE040000}"/>
    <cellStyle name="Normal 23 4" xfId="1215" xr:uid="{00000000-0005-0000-0000-0000BF040000}"/>
    <cellStyle name="Normal 23 5" xfId="1216" xr:uid="{00000000-0005-0000-0000-0000C0040000}"/>
    <cellStyle name="Normal 23 6" xfId="1217" xr:uid="{00000000-0005-0000-0000-0000C1040000}"/>
    <cellStyle name="Normal 23 7" xfId="1218" xr:uid="{00000000-0005-0000-0000-0000C2040000}"/>
    <cellStyle name="Normal 23 8" xfId="1219" xr:uid="{00000000-0005-0000-0000-0000C3040000}"/>
    <cellStyle name="Normal 23 9" xfId="1220" xr:uid="{00000000-0005-0000-0000-0000C4040000}"/>
    <cellStyle name="Normal 24" xfId="1221" xr:uid="{00000000-0005-0000-0000-0000C5040000}"/>
    <cellStyle name="Normal 24 2" xfId="1222" xr:uid="{00000000-0005-0000-0000-0000C6040000}"/>
    <cellStyle name="Normal 25" xfId="1223" xr:uid="{00000000-0005-0000-0000-0000C7040000}"/>
    <cellStyle name="Normal 26" xfId="1224" xr:uid="{00000000-0005-0000-0000-0000C8040000}"/>
    <cellStyle name="Normal 26 2" xfId="1225" xr:uid="{00000000-0005-0000-0000-0000C9040000}"/>
    <cellStyle name="Normal 27" xfId="1226" xr:uid="{00000000-0005-0000-0000-0000CA040000}"/>
    <cellStyle name="Normal 29" xfId="1227" xr:uid="{00000000-0005-0000-0000-0000CB040000}"/>
    <cellStyle name="Normal 3" xfId="1228" xr:uid="{00000000-0005-0000-0000-0000CC040000}"/>
    <cellStyle name="Normal 3 10" xfId="1229" xr:uid="{00000000-0005-0000-0000-0000CD040000}"/>
    <cellStyle name="Normal 3 11" xfId="1230" xr:uid="{00000000-0005-0000-0000-0000CE040000}"/>
    <cellStyle name="Normal 3 12" xfId="1231" xr:uid="{00000000-0005-0000-0000-0000CF040000}"/>
    <cellStyle name="Normal 3 13" xfId="1232" xr:uid="{00000000-0005-0000-0000-0000D0040000}"/>
    <cellStyle name="Normal 3 14" xfId="1233" xr:uid="{00000000-0005-0000-0000-0000D1040000}"/>
    <cellStyle name="Normal 3 2" xfId="1234" xr:uid="{00000000-0005-0000-0000-0000D2040000}"/>
    <cellStyle name="Normal 3 3" xfId="1235" xr:uid="{00000000-0005-0000-0000-0000D3040000}"/>
    <cellStyle name="Normal 3 4" xfId="1236" xr:uid="{00000000-0005-0000-0000-0000D4040000}"/>
    <cellStyle name="Normal 3 5" xfId="1237" xr:uid="{00000000-0005-0000-0000-0000D5040000}"/>
    <cellStyle name="Normal 3 6" xfId="1238" xr:uid="{00000000-0005-0000-0000-0000D6040000}"/>
    <cellStyle name="Normal 3 7" xfId="1239" xr:uid="{00000000-0005-0000-0000-0000D7040000}"/>
    <cellStyle name="Normal 3 8" xfId="1240" xr:uid="{00000000-0005-0000-0000-0000D8040000}"/>
    <cellStyle name="Normal 3 9" xfId="1241" xr:uid="{00000000-0005-0000-0000-0000D9040000}"/>
    <cellStyle name="Normal 31" xfId="1242" xr:uid="{00000000-0005-0000-0000-0000DA040000}"/>
    <cellStyle name="Normal 33" xfId="1243" xr:uid="{00000000-0005-0000-0000-0000DB040000}"/>
    <cellStyle name="Normal 35" xfId="1244" xr:uid="{00000000-0005-0000-0000-0000DC040000}"/>
    <cellStyle name="Normal 37" xfId="1245" xr:uid="{00000000-0005-0000-0000-0000DD040000}"/>
    <cellStyle name="Normal 37 2" xfId="1246" xr:uid="{00000000-0005-0000-0000-0000DE040000}"/>
    <cellStyle name="Normal 38" xfId="1247" xr:uid="{00000000-0005-0000-0000-0000DF040000}"/>
    <cellStyle name="Normal 38 2" xfId="1248" xr:uid="{00000000-0005-0000-0000-0000E0040000}"/>
    <cellStyle name="Normal 39" xfId="1249" xr:uid="{00000000-0005-0000-0000-0000E1040000}"/>
    <cellStyle name="Normal 4" xfId="1250" xr:uid="{00000000-0005-0000-0000-0000E2040000}"/>
    <cellStyle name="Normal 4 10" xfId="1251" xr:uid="{00000000-0005-0000-0000-0000E3040000}"/>
    <cellStyle name="Normal 4 11" xfId="1252" xr:uid="{00000000-0005-0000-0000-0000E4040000}"/>
    <cellStyle name="Normal 4 12" xfId="1253" xr:uid="{00000000-0005-0000-0000-0000E5040000}"/>
    <cellStyle name="Normal 4 13" xfId="1254" xr:uid="{00000000-0005-0000-0000-0000E6040000}"/>
    <cellStyle name="Normal 4 14" xfId="1255" xr:uid="{00000000-0005-0000-0000-0000E7040000}"/>
    <cellStyle name="Normal 4 15" xfId="1256" xr:uid="{00000000-0005-0000-0000-0000E8040000}"/>
    <cellStyle name="Normal 4 16" xfId="1257" xr:uid="{00000000-0005-0000-0000-0000E9040000}"/>
    <cellStyle name="Normal 4 17" xfId="1258" xr:uid="{00000000-0005-0000-0000-0000EA040000}"/>
    <cellStyle name="Normal 4 18" xfId="1259" xr:uid="{00000000-0005-0000-0000-0000EB040000}"/>
    <cellStyle name="Normal 4 19" xfId="1260" xr:uid="{00000000-0005-0000-0000-0000EC040000}"/>
    <cellStyle name="Normal 4 2" xfId="1261" xr:uid="{00000000-0005-0000-0000-0000ED040000}"/>
    <cellStyle name="Normal 4 2 10" xfId="1262" xr:uid="{00000000-0005-0000-0000-0000EE040000}"/>
    <cellStyle name="Normal 4 2 11" xfId="1263" xr:uid="{00000000-0005-0000-0000-0000EF040000}"/>
    <cellStyle name="Normal 4 2 11 2" xfId="1264" xr:uid="{00000000-0005-0000-0000-0000F0040000}"/>
    <cellStyle name="Normal 4 2 12" xfId="1265" xr:uid="{00000000-0005-0000-0000-0000F1040000}"/>
    <cellStyle name="Normal 4 2 13" xfId="1266" xr:uid="{00000000-0005-0000-0000-0000F2040000}"/>
    <cellStyle name="Normal 4 2 14" xfId="1267" xr:uid="{00000000-0005-0000-0000-0000F3040000}"/>
    <cellStyle name="Normal 4 2 15" xfId="1268" xr:uid="{00000000-0005-0000-0000-0000F4040000}"/>
    <cellStyle name="Normal 4 2 16" xfId="1269" xr:uid="{00000000-0005-0000-0000-0000F5040000}"/>
    <cellStyle name="Normal 4 2 17" xfId="1270" xr:uid="{00000000-0005-0000-0000-0000F6040000}"/>
    <cellStyle name="Normal 4 2 18" xfId="1271" xr:uid="{00000000-0005-0000-0000-0000F7040000}"/>
    <cellStyle name="Normal 4 2 19" xfId="1272" xr:uid="{00000000-0005-0000-0000-0000F8040000}"/>
    <cellStyle name="Normal 4 2 2" xfId="1273" xr:uid="{00000000-0005-0000-0000-0000F9040000}"/>
    <cellStyle name="Normal 4 2 2 10" xfId="1274" xr:uid="{00000000-0005-0000-0000-0000FA040000}"/>
    <cellStyle name="Normal 4 2 2 11" xfId="1275" xr:uid="{00000000-0005-0000-0000-0000FB040000}"/>
    <cellStyle name="Normal 4 2 2 12" xfId="1276" xr:uid="{00000000-0005-0000-0000-0000FC040000}"/>
    <cellStyle name="Normal 4 2 2 13" xfId="1277" xr:uid="{00000000-0005-0000-0000-0000FD040000}"/>
    <cellStyle name="Normal 4 2 2 14" xfId="1278" xr:uid="{00000000-0005-0000-0000-0000FE040000}"/>
    <cellStyle name="Normal 4 2 2 15" xfId="1279" xr:uid="{00000000-0005-0000-0000-0000FF040000}"/>
    <cellStyle name="Normal 4 2 2 2" xfId="1280" xr:uid="{00000000-0005-0000-0000-000000050000}"/>
    <cellStyle name="Normal 4 2 2 2 2" xfId="1281" xr:uid="{00000000-0005-0000-0000-000001050000}"/>
    <cellStyle name="Normal 4 2 2 3" xfId="1282" xr:uid="{00000000-0005-0000-0000-000002050000}"/>
    <cellStyle name="Normal 4 2 2 4" xfId="1283" xr:uid="{00000000-0005-0000-0000-000003050000}"/>
    <cellStyle name="Normal 4 2 2 5" xfId="1284" xr:uid="{00000000-0005-0000-0000-000004050000}"/>
    <cellStyle name="Normal 4 2 2 6" xfId="1285" xr:uid="{00000000-0005-0000-0000-000005050000}"/>
    <cellStyle name="Normal 4 2 2 7" xfId="1286" xr:uid="{00000000-0005-0000-0000-000006050000}"/>
    <cellStyle name="Normal 4 2 2 8" xfId="1287" xr:uid="{00000000-0005-0000-0000-000007050000}"/>
    <cellStyle name="Normal 4 2 2 9" xfId="1288" xr:uid="{00000000-0005-0000-0000-000008050000}"/>
    <cellStyle name="Normal 4 2 20" xfId="1289" xr:uid="{00000000-0005-0000-0000-000009050000}"/>
    <cellStyle name="Normal 4 2 21" xfId="1290" xr:uid="{00000000-0005-0000-0000-00000A050000}"/>
    <cellStyle name="Normal 4 2 22" xfId="1291" xr:uid="{00000000-0005-0000-0000-00000B050000}"/>
    <cellStyle name="Normal 4 2 23" xfId="1292" xr:uid="{00000000-0005-0000-0000-00000C050000}"/>
    <cellStyle name="Normal 4 2 3" xfId="1293" xr:uid="{00000000-0005-0000-0000-00000D050000}"/>
    <cellStyle name="Normal 4 2 4" xfId="1294" xr:uid="{00000000-0005-0000-0000-00000E050000}"/>
    <cellStyle name="Normal 4 2 5" xfId="1295" xr:uid="{00000000-0005-0000-0000-00000F050000}"/>
    <cellStyle name="Normal 4 2 6" xfId="1296" xr:uid="{00000000-0005-0000-0000-000010050000}"/>
    <cellStyle name="Normal 4 2 7" xfId="1297" xr:uid="{00000000-0005-0000-0000-000011050000}"/>
    <cellStyle name="Normal 4 2 8" xfId="1298" xr:uid="{00000000-0005-0000-0000-000012050000}"/>
    <cellStyle name="Normal 4 2 9" xfId="1299" xr:uid="{00000000-0005-0000-0000-000013050000}"/>
    <cellStyle name="Normal 4 20" xfId="1300" xr:uid="{00000000-0005-0000-0000-000014050000}"/>
    <cellStyle name="Normal 4 21" xfId="1301" xr:uid="{00000000-0005-0000-0000-000015050000}"/>
    <cellStyle name="Normal 4 22" xfId="1302" xr:uid="{00000000-0005-0000-0000-000016050000}"/>
    <cellStyle name="Normal 4 23" xfId="1303" xr:uid="{00000000-0005-0000-0000-000017050000}"/>
    <cellStyle name="Normal 4 24" xfId="1304" xr:uid="{00000000-0005-0000-0000-000018050000}"/>
    <cellStyle name="Normal 4 25" xfId="1305" xr:uid="{00000000-0005-0000-0000-000019050000}"/>
    <cellStyle name="Normal 4 26" xfId="1306" xr:uid="{00000000-0005-0000-0000-00001A050000}"/>
    <cellStyle name="Normal 4 27" xfId="1307" xr:uid="{00000000-0005-0000-0000-00001B050000}"/>
    <cellStyle name="Normal 4 28" xfId="1308" xr:uid="{00000000-0005-0000-0000-00001C050000}"/>
    <cellStyle name="Normal 4 29" xfId="1309" xr:uid="{00000000-0005-0000-0000-00001D050000}"/>
    <cellStyle name="Normal 4 3" xfId="1310" xr:uid="{00000000-0005-0000-0000-00001E050000}"/>
    <cellStyle name="Normal 4 4" xfId="1311" xr:uid="{00000000-0005-0000-0000-00001F050000}"/>
    <cellStyle name="Normal 4 5" xfId="1312" xr:uid="{00000000-0005-0000-0000-000020050000}"/>
    <cellStyle name="Normal 4 6" xfId="1313" xr:uid="{00000000-0005-0000-0000-000021050000}"/>
    <cellStyle name="Normal 4 7" xfId="1314" xr:uid="{00000000-0005-0000-0000-000022050000}"/>
    <cellStyle name="Normal 4 8" xfId="1315" xr:uid="{00000000-0005-0000-0000-000023050000}"/>
    <cellStyle name="Normal 4 9" xfId="1316" xr:uid="{00000000-0005-0000-0000-000024050000}"/>
    <cellStyle name="Normal 5" xfId="1317" xr:uid="{00000000-0005-0000-0000-000025050000}"/>
    <cellStyle name="Normal 5 10" xfId="1318" xr:uid="{00000000-0005-0000-0000-000026050000}"/>
    <cellStyle name="Normal 5 11" xfId="1319" xr:uid="{00000000-0005-0000-0000-000027050000}"/>
    <cellStyle name="Normal 5 12" xfId="1320" xr:uid="{00000000-0005-0000-0000-000028050000}"/>
    <cellStyle name="Normal 5 13" xfId="1321" xr:uid="{00000000-0005-0000-0000-000029050000}"/>
    <cellStyle name="Normal 5 14" xfId="1322" xr:uid="{00000000-0005-0000-0000-00002A050000}"/>
    <cellStyle name="Normal 5 15" xfId="1323" xr:uid="{00000000-0005-0000-0000-00002B050000}"/>
    <cellStyle name="Normal 5 16" xfId="1324" xr:uid="{00000000-0005-0000-0000-00002C050000}"/>
    <cellStyle name="Normal 5 17" xfId="1325" xr:uid="{00000000-0005-0000-0000-00002D050000}"/>
    <cellStyle name="Normal 5 18" xfId="1326" xr:uid="{00000000-0005-0000-0000-00002E050000}"/>
    <cellStyle name="Normal 5 19" xfId="1327" xr:uid="{00000000-0005-0000-0000-00002F050000}"/>
    <cellStyle name="Normal 5 2" xfId="1328" xr:uid="{00000000-0005-0000-0000-000030050000}"/>
    <cellStyle name="Normal 5 2 10" xfId="1329" xr:uid="{00000000-0005-0000-0000-000031050000}"/>
    <cellStyle name="Normal 5 2 11" xfId="1330" xr:uid="{00000000-0005-0000-0000-000032050000}"/>
    <cellStyle name="Normal 5 2 11 2" xfId="1331" xr:uid="{00000000-0005-0000-0000-000033050000}"/>
    <cellStyle name="Normal 5 2 12" xfId="1332" xr:uid="{00000000-0005-0000-0000-000034050000}"/>
    <cellStyle name="Normal 5 2 13" xfId="1333" xr:uid="{00000000-0005-0000-0000-000035050000}"/>
    <cellStyle name="Normal 5 2 14" xfId="1334" xr:uid="{00000000-0005-0000-0000-000036050000}"/>
    <cellStyle name="Normal 5 2 15" xfId="1335" xr:uid="{00000000-0005-0000-0000-000037050000}"/>
    <cellStyle name="Normal 5 2 16" xfId="1336" xr:uid="{00000000-0005-0000-0000-000038050000}"/>
    <cellStyle name="Normal 5 2 17" xfId="1337" xr:uid="{00000000-0005-0000-0000-000039050000}"/>
    <cellStyle name="Normal 5 2 18" xfId="1338" xr:uid="{00000000-0005-0000-0000-00003A050000}"/>
    <cellStyle name="Normal 5 2 19" xfId="1339" xr:uid="{00000000-0005-0000-0000-00003B050000}"/>
    <cellStyle name="Normal 5 2 2" xfId="1340" xr:uid="{00000000-0005-0000-0000-00003C050000}"/>
    <cellStyle name="Normal 5 2 2 10" xfId="1341" xr:uid="{00000000-0005-0000-0000-00003D050000}"/>
    <cellStyle name="Normal 5 2 2 11" xfId="1342" xr:uid="{00000000-0005-0000-0000-00003E050000}"/>
    <cellStyle name="Normal 5 2 2 12" xfId="1343" xr:uid="{00000000-0005-0000-0000-00003F050000}"/>
    <cellStyle name="Normal 5 2 2 13" xfId="1344" xr:uid="{00000000-0005-0000-0000-000040050000}"/>
    <cellStyle name="Normal 5 2 2 14" xfId="1345" xr:uid="{00000000-0005-0000-0000-000041050000}"/>
    <cellStyle name="Normal 5 2 2 15" xfId="1346" xr:uid="{00000000-0005-0000-0000-000042050000}"/>
    <cellStyle name="Normal 5 2 2 2" xfId="1347" xr:uid="{00000000-0005-0000-0000-000043050000}"/>
    <cellStyle name="Normal 5 2 2 2 2" xfId="1348" xr:uid="{00000000-0005-0000-0000-000044050000}"/>
    <cellStyle name="Normal 5 2 2 3" xfId="1349" xr:uid="{00000000-0005-0000-0000-000045050000}"/>
    <cellStyle name="Normal 5 2 2 4" xfId="1350" xr:uid="{00000000-0005-0000-0000-000046050000}"/>
    <cellStyle name="Normal 5 2 2 5" xfId="1351" xr:uid="{00000000-0005-0000-0000-000047050000}"/>
    <cellStyle name="Normal 5 2 2 6" xfId="1352" xr:uid="{00000000-0005-0000-0000-000048050000}"/>
    <cellStyle name="Normal 5 2 2 7" xfId="1353" xr:uid="{00000000-0005-0000-0000-000049050000}"/>
    <cellStyle name="Normal 5 2 2 8" xfId="1354" xr:uid="{00000000-0005-0000-0000-00004A050000}"/>
    <cellStyle name="Normal 5 2 2 9" xfId="1355" xr:uid="{00000000-0005-0000-0000-00004B050000}"/>
    <cellStyle name="Normal 5 2 20" xfId="1356" xr:uid="{00000000-0005-0000-0000-00004C050000}"/>
    <cellStyle name="Normal 5 2 21" xfId="1357" xr:uid="{00000000-0005-0000-0000-00004D050000}"/>
    <cellStyle name="Normal 5 2 22" xfId="1358" xr:uid="{00000000-0005-0000-0000-00004E050000}"/>
    <cellStyle name="Normal 5 2 23" xfId="1359" xr:uid="{00000000-0005-0000-0000-00004F050000}"/>
    <cellStyle name="Normal 5 2 3" xfId="1360" xr:uid="{00000000-0005-0000-0000-000050050000}"/>
    <cellStyle name="Normal 5 2 4" xfId="1361" xr:uid="{00000000-0005-0000-0000-000051050000}"/>
    <cellStyle name="Normal 5 2 5" xfId="1362" xr:uid="{00000000-0005-0000-0000-000052050000}"/>
    <cellStyle name="Normal 5 2 6" xfId="1363" xr:uid="{00000000-0005-0000-0000-000053050000}"/>
    <cellStyle name="Normal 5 2 7" xfId="1364" xr:uid="{00000000-0005-0000-0000-000054050000}"/>
    <cellStyle name="Normal 5 2 8" xfId="1365" xr:uid="{00000000-0005-0000-0000-000055050000}"/>
    <cellStyle name="Normal 5 2 9" xfId="1366" xr:uid="{00000000-0005-0000-0000-000056050000}"/>
    <cellStyle name="Normal 5 20" xfId="1367" xr:uid="{00000000-0005-0000-0000-000057050000}"/>
    <cellStyle name="Normal 5 21" xfId="1368" xr:uid="{00000000-0005-0000-0000-000058050000}"/>
    <cellStyle name="Normal 5 22" xfId="1369" xr:uid="{00000000-0005-0000-0000-000059050000}"/>
    <cellStyle name="Normal 5 23" xfId="1370" xr:uid="{00000000-0005-0000-0000-00005A050000}"/>
    <cellStyle name="Normal 5 24" xfId="1371" xr:uid="{00000000-0005-0000-0000-00005B050000}"/>
    <cellStyle name="Normal 5 25" xfId="1372" xr:uid="{00000000-0005-0000-0000-00005C050000}"/>
    <cellStyle name="Normal 5 3" xfId="1373" xr:uid="{00000000-0005-0000-0000-00005D050000}"/>
    <cellStyle name="Normal 5 4" xfId="1374" xr:uid="{00000000-0005-0000-0000-00005E050000}"/>
    <cellStyle name="Normal 5 4 2" xfId="1375" xr:uid="{00000000-0005-0000-0000-00005F050000}"/>
    <cellStyle name="Normal 5 4 3" xfId="1376" xr:uid="{00000000-0005-0000-0000-000060050000}"/>
    <cellStyle name="Normal 5 5" xfId="1377" xr:uid="{00000000-0005-0000-0000-000061050000}"/>
    <cellStyle name="Normal 5 6" xfId="1378" xr:uid="{00000000-0005-0000-0000-000062050000}"/>
    <cellStyle name="Normal 5 7" xfId="1379" xr:uid="{00000000-0005-0000-0000-000063050000}"/>
    <cellStyle name="Normal 5 8" xfId="1380" xr:uid="{00000000-0005-0000-0000-000064050000}"/>
    <cellStyle name="Normal 5 9" xfId="1381" xr:uid="{00000000-0005-0000-0000-000065050000}"/>
    <cellStyle name="Normal 6" xfId="1382" xr:uid="{00000000-0005-0000-0000-000066050000}"/>
    <cellStyle name="Normal 6 10" xfId="1383" xr:uid="{00000000-0005-0000-0000-000067050000}"/>
    <cellStyle name="Normal 6 11" xfId="1384" xr:uid="{00000000-0005-0000-0000-000068050000}"/>
    <cellStyle name="Normal 6 12" xfId="1385" xr:uid="{00000000-0005-0000-0000-000069050000}"/>
    <cellStyle name="Normal 6 13" xfId="1386" xr:uid="{00000000-0005-0000-0000-00006A050000}"/>
    <cellStyle name="Normal 6 14" xfId="1387" xr:uid="{00000000-0005-0000-0000-00006B050000}"/>
    <cellStyle name="Normal 6 15" xfId="1388" xr:uid="{00000000-0005-0000-0000-00006C050000}"/>
    <cellStyle name="Normal 6 16" xfId="1389" xr:uid="{00000000-0005-0000-0000-00006D050000}"/>
    <cellStyle name="Normal 6 17" xfId="1390" xr:uid="{00000000-0005-0000-0000-00006E050000}"/>
    <cellStyle name="Normal 6 18" xfId="1391" xr:uid="{00000000-0005-0000-0000-00006F050000}"/>
    <cellStyle name="Normal 6 19" xfId="1392" xr:uid="{00000000-0005-0000-0000-000070050000}"/>
    <cellStyle name="Normal 6 2" xfId="1393" xr:uid="{00000000-0005-0000-0000-000071050000}"/>
    <cellStyle name="Normal 6 2 10" xfId="1394" xr:uid="{00000000-0005-0000-0000-000072050000}"/>
    <cellStyle name="Normal 6 2 11" xfId="1395" xr:uid="{00000000-0005-0000-0000-000073050000}"/>
    <cellStyle name="Normal 6 2 11 2" xfId="1396" xr:uid="{00000000-0005-0000-0000-000074050000}"/>
    <cellStyle name="Normal 6 2 12" xfId="1397" xr:uid="{00000000-0005-0000-0000-000075050000}"/>
    <cellStyle name="Normal 6 2 13" xfId="1398" xr:uid="{00000000-0005-0000-0000-000076050000}"/>
    <cellStyle name="Normal 6 2 14" xfId="1399" xr:uid="{00000000-0005-0000-0000-000077050000}"/>
    <cellStyle name="Normal 6 2 15" xfId="1400" xr:uid="{00000000-0005-0000-0000-000078050000}"/>
    <cellStyle name="Normal 6 2 16" xfId="1401" xr:uid="{00000000-0005-0000-0000-000079050000}"/>
    <cellStyle name="Normal 6 2 17" xfId="1402" xr:uid="{00000000-0005-0000-0000-00007A050000}"/>
    <cellStyle name="Normal 6 2 18" xfId="1403" xr:uid="{00000000-0005-0000-0000-00007B050000}"/>
    <cellStyle name="Normal 6 2 19" xfId="1404" xr:uid="{00000000-0005-0000-0000-00007C050000}"/>
    <cellStyle name="Normal 6 2 2" xfId="1405" xr:uid="{00000000-0005-0000-0000-00007D050000}"/>
    <cellStyle name="Normal 6 2 2 10" xfId="1406" xr:uid="{00000000-0005-0000-0000-00007E050000}"/>
    <cellStyle name="Normal 6 2 2 11" xfId="1407" xr:uid="{00000000-0005-0000-0000-00007F050000}"/>
    <cellStyle name="Normal 6 2 2 12" xfId="1408" xr:uid="{00000000-0005-0000-0000-000080050000}"/>
    <cellStyle name="Normal 6 2 2 13" xfId="1409" xr:uid="{00000000-0005-0000-0000-000081050000}"/>
    <cellStyle name="Normal 6 2 2 14" xfId="1410" xr:uid="{00000000-0005-0000-0000-000082050000}"/>
    <cellStyle name="Normal 6 2 2 15" xfId="1411" xr:uid="{00000000-0005-0000-0000-000083050000}"/>
    <cellStyle name="Normal 6 2 2 2" xfId="1412" xr:uid="{00000000-0005-0000-0000-000084050000}"/>
    <cellStyle name="Normal 6 2 2 2 2" xfId="1413" xr:uid="{00000000-0005-0000-0000-000085050000}"/>
    <cellStyle name="Normal 6 2 2 3" xfId="1414" xr:uid="{00000000-0005-0000-0000-000086050000}"/>
    <cellStyle name="Normal 6 2 2 4" xfId="1415" xr:uid="{00000000-0005-0000-0000-000087050000}"/>
    <cellStyle name="Normal 6 2 2 5" xfId="1416" xr:uid="{00000000-0005-0000-0000-000088050000}"/>
    <cellStyle name="Normal 6 2 2 6" xfId="1417" xr:uid="{00000000-0005-0000-0000-000089050000}"/>
    <cellStyle name="Normal 6 2 2 7" xfId="1418" xr:uid="{00000000-0005-0000-0000-00008A050000}"/>
    <cellStyle name="Normal 6 2 2 8" xfId="1419" xr:uid="{00000000-0005-0000-0000-00008B050000}"/>
    <cellStyle name="Normal 6 2 2 9" xfId="1420" xr:uid="{00000000-0005-0000-0000-00008C050000}"/>
    <cellStyle name="Normal 6 2 20" xfId="1421" xr:uid="{00000000-0005-0000-0000-00008D050000}"/>
    <cellStyle name="Normal 6 2 21" xfId="1422" xr:uid="{00000000-0005-0000-0000-00008E050000}"/>
    <cellStyle name="Normal 6 2 22" xfId="1423" xr:uid="{00000000-0005-0000-0000-00008F050000}"/>
    <cellStyle name="Normal 6 2 23" xfId="1424" xr:uid="{00000000-0005-0000-0000-000090050000}"/>
    <cellStyle name="Normal 6 2 3" xfId="1425" xr:uid="{00000000-0005-0000-0000-000091050000}"/>
    <cellStyle name="Normal 6 2 4" xfId="1426" xr:uid="{00000000-0005-0000-0000-000092050000}"/>
    <cellStyle name="Normal 6 2 5" xfId="1427" xr:uid="{00000000-0005-0000-0000-000093050000}"/>
    <cellStyle name="Normal 6 2 6" xfId="1428" xr:uid="{00000000-0005-0000-0000-000094050000}"/>
    <cellStyle name="Normal 6 2 7" xfId="1429" xr:uid="{00000000-0005-0000-0000-000095050000}"/>
    <cellStyle name="Normal 6 2 8" xfId="1430" xr:uid="{00000000-0005-0000-0000-000096050000}"/>
    <cellStyle name="Normal 6 2 9" xfId="1431" xr:uid="{00000000-0005-0000-0000-000097050000}"/>
    <cellStyle name="Normal 6 20" xfId="1432" xr:uid="{00000000-0005-0000-0000-000098050000}"/>
    <cellStyle name="Normal 6 21" xfId="1433" xr:uid="{00000000-0005-0000-0000-000099050000}"/>
    <cellStyle name="Normal 6 22" xfId="1434" xr:uid="{00000000-0005-0000-0000-00009A050000}"/>
    <cellStyle name="Normal 6 23" xfId="1435" xr:uid="{00000000-0005-0000-0000-00009B050000}"/>
    <cellStyle name="Normal 6 24" xfId="1436" xr:uid="{00000000-0005-0000-0000-00009C050000}"/>
    <cellStyle name="Normal 6 25" xfId="1437" xr:uid="{00000000-0005-0000-0000-00009D050000}"/>
    <cellStyle name="Normal 6 3" xfId="1438" xr:uid="{00000000-0005-0000-0000-00009E050000}"/>
    <cellStyle name="Normal 6 3 2" xfId="1439" xr:uid="{00000000-0005-0000-0000-00009F050000}"/>
    <cellStyle name="Normal 6 3 3" xfId="1440" xr:uid="{00000000-0005-0000-0000-0000A0050000}"/>
    <cellStyle name="Normal 6 4" xfId="1441" xr:uid="{00000000-0005-0000-0000-0000A1050000}"/>
    <cellStyle name="Normal 6 4 2" xfId="1442" xr:uid="{00000000-0005-0000-0000-0000A2050000}"/>
    <cellStyle name="Normal 6 4 3" xfId="1443" xr:uid="{00000000-0005-0000-0000-0000A3050000}"/>
    <cellStyle name="Normal 6 5" xfId="1444" xr:uid="{00000000-0005-0000-0000-0000A4050000}"/>
    <cellStyle name="Normal 6 6" xfId="1445" xr:uid="{00000000-0005-0000-0000-0000A5050000}"/>
    <cellStyle name="Normal 6 7" xfId="1446" xr:uid="{00000000-0005-0000-0000-0000A6050000}"/>
    <cellStyle name="Normal 6 8" xfId="1447" xr:uid="{00000000-0005-0000-0000-0000A7050000}"/>
    <cellStyle name="Normal 6 9" xfId="1448" xr:uid="{00000000-0005-0000-0000-0000A8050000}"/>
    <cellStyle name="Normal 7" xfId="1449" xr:uid="{00000000-0005-0000-0000-0000A9050000}"/>
    <cellStyle name="Normal 7 2" xfId="1450" xr:uid="{00000000-0005-0000-0000-0000AA050000}"/>
    <cellStyle name="Normal 7 3" xfId="1451" xr:uid="{00000000-0005-0000-0000-0000AB050000}"/>
    <cellStyle name="Normal 7 4" xfId="1452" xr:uid="{00000000-0005-0000-0000-0000AC050000}"/>
    <cellStyle name="Normal 8" xfId="1453" xr:uid="{00000000-0005-0000-0000-0000AD050000}"/>
    <cellStyle name="Normal 8 2" xfId="1454" xr:uid="{00000000-0005-0000-0000-0000AE050000}"/>
    <cellStyle name="Normal 8 3" xfId="1455" xr:uid="{00000000-0005-0000-0000-0000AF050000}"/>
    <cellStyle name="Normal 9 2" xfId="1456" xr:uid="{00000000-0005-0000-0000-0000B0050000}"/>
    <cellStyle name="Normal 9 2 2" xfId="1457" xr:uid="{00000000-0005-0000-0000-0000B1050000}"/>
    <cellStyle name="Normal 9 3" xfId="1458" xr:uid="{00000000-0005-0000-0000-0000B2050000}"/>
    <cellStyle name="Normal 9 3 2" xfId="1459" xr:uid="{00000000-0005-0000-0000-0000B3050000}"/>
    <cellStyle name="Normal_5.3.1" xfId="1460" xr:uid="{00000000-0005-0000-0000-0000B5050000}"/>
    <cellStyle name="Normal_5.3.1_1" xfId="1461" xr:uid="{00000000-0005-0000-0000-0000B6050000}"/>
    <cellStyle name="Normal_5.3.2" xfId="1462" xr:uid="{00000000-0005-0000-0000-0000B7050000}"/>
    <cellStyle name="Normal_5.3.3" xfId="1463" xr:uid="{00000000-0005-0000-0000-0000B8050000}"/>
    <cellStyle name="Normal_5.3.4" xfId="1464" xr:uid="{00000000-0005-0000-0000-0000B9050000}"/>
    <cellStyle name="Normal_5.3.4 (2)" xfId="1465" xr:uid="{00000000-0005-0000-0000-0000BA050000}"/>
    <cellStyle name="Normal_5.3.5" xfId="1466" xr:uid="{00000000-0005-0000-0000-0000BB050000}"/>
    <cellStyle name="Normal_5.3.5.1" xfId="1467" xr:uid="{00000000-0005-0000-0000-0000BC050000}"/>
    <cellStyle name="Normal_5.3.5.2" xfId="1468" xr:uid="{00000000-0005-0000-0000-0000BD050000}"/>
    <cellStyle name="Normal_5.3.5.3" xfId="1469" xr:uid="{00000000-0005-0000-0000-0000BE050000}"/>
    <cellStyle name="Normal_5.3.5.4" xfId="1470" xr:uid="{00000000-0005-0000-0000-0000BF050000}"/>
    <cellStyle name="Normal_5.3.5.5" xfId="1471" xr:uid="{00000000-0005-0000-0000-0000C0050000}"/>
    <cellStyle name="Normal_5.3.5.5.2" xfId="1472" xr:uid="{00000000-0005-0000-0000-0000C1050000}"/>
    <cellStyle name="Normal_5.3.5.5.3" xfId="1473" xr:uid="{00000000-0005-0000-0000-0000C2050000}"/>
    <cellStyle name="Normal_5.4.1" xfId="1474" xr:uid="{00000000-0005-0000-0000-0000C3050000}"/>
    <cellStyle name="Normal_5.4.2" xfId="1475" xr:uid="{00000000-0005-0000-0000-0000C4050000}"/>
    <cellStyle name="Normal_5.4.3" xfId="1476" xr:uid="{00000000-0005-0000-0000-0000C5050000}"/>
    <cellStyle name="Normal_Precio Medio (Cent. US $_kW.h" xfId="1477" xr:uid="{00000000-0005-0000-0000-0000C7050000}"/>
    <cellStyle name="Normal_VENTA POR EMPRESA" xfId="1478" xr:uid="{00000000-0005-0000-0000-0000C8050000}"/>
    <cellStyle name="Normal_VENTA POR NIVEL TENSION" xfId="1479" xr:uid="{00000000-0005-0000-0000-0000C9050000}"/>
    <cellStyle name="Normal_VENTA TOTAL" xfId="1480" xr:uid="{00000000-0005-0000-0000-0000CA050000}"/>
    <cellStyle name="Notas 2" xfId="1481" xr:uid="{00000000-0005-0000-0000-0000CB050000}"/>
    <cellStyle name="Notas 2 2" xfId="1482" xr:uid="{00000000-0005-0000-0000-0000CC050000}"/>
    <cellStyle name="Notas 2 2 2" xfId="1483" xr:uid="{00000000-0005-0000-0000-0000CD050000}"/>
    <cellStyle name="Notas 2 3" xfId="1484" xr:uid="{00000000-0005-0000-0000-0000CE050000}"/>
    <cellStyle name="Notas 3" xfId="1485" xr:uid="{00000000-0005-0000-0000-0000CF050000}"/>
    <cellStyle name="Notas 3 2" xfId="1486" xr:uid="{00000000-0005-0000-0000-0000D0050000}"/>
    <cellStyle name="Notas 3 2 2" xfId="1487" xr:uid="{00000000-0005-0000-0000-0000D1050000}"/>
    <cellStyle name="Notas 3 3" xfId="1488" xr:uid="{00000000-0005-0000-0000-0000D2050000}"/>
    <cellStyle name="Notas 4" xfId="1489" xr:uid="{00000000-0005-0000-0000-0000D3050000}"/>
    <cellStyle name="Notas 4 2" xfId="1490" xr:uid="{00000000-0005-0000-0000-0000D4050000}"/>
    <cellStyle name="Notas 5" xfId="1491" xr:uid="{00000000-0005-0000-0000-0000D5050000}"/>
    <cellStyle name="Notas 5 2" xfId="1492" xr:uid="{00000000-0005-0000-0000-0000D6050000}"/>
    <cellStyle name="Notas 6" xfId="1493" xr:uid="{00000000-0005-0000-0000-0000D7050000}"/>
    <cellStyle name="Notas 6 2" xfId="1494" xr:uid="{00000000-0005-0000-0000-0000D8050000}"/>
    <cellStyle name="Notas 7" xfId="1495" xr:uid="{00000000-0005-0000-0000-0000D9050000}"/>
    <cellStyle name="Notas 7 2" xfId="1496" xr:uid="{00000000-0005-0000-0000-0000DA050000}"/>
    <cellStyle name="Porcentaje" xfId="1497" builtinId="5"/>
    <cellStyle name="Porcentaje 2" xfId="1498" xr:uid="{00000000-0005-0000-0000-0000DC050000}"/>
    <cellStyle name="Porcentaje 2 2" xfId="1499" xr:uid="{00000000-0005-0000-0000-0000DD050000}"/>
    <cellStyle name="Porcentaje 3" xfId="1500" xr:uid="{00000000-0005-0000-0000-0000DE050000}"/>
    <cellStyle name="Salida 10" xfId="1501" xr:uid="{00000000-0005-0000-0000-0000DF050000}"/>
    <cellStyle name="Salida 10 2" xfId="1502" xr:uid="{00000000-0005-0000-0000-0000E0050000}"/>
    <cellStyle name="Salida 11" xfId="1503" xr:uid="{00000000-0005-0000-0000-0000E1050000}"/>
    <cellStyle name="Salida 11 2" xfId="1504" xr:uid="{00000000-0005-0000-0000-0000E2050000}"/>
    <cellStyle name="Salida 2" xfId="1505" xr:uid="{00000000-0005-0000-0000-0000E3050000}"/>
    <cellStyle name="Salida 2 2" xfId="1506" xr:uid="{00000000-0005-0000-0000-0000E4050000}"/>
    <cellStyle name="Salida 3" xfId="1507" xr:uid="{00000000-0005-0000-0000-0000E5050000}"/>
    <cellStyle name="Salida 3 2" xfId="1508" xr:uid="{00000000-0005-0000-0000-0000E6050000}"/>
    <cellStyle name="Salida 4" xfId="1509" xr:uid="{00000000-0005-0000-0000-0000E7050000}"/>
    <cellStyle name="Salida 4 2" xfId="1510" xr:uid="{00000000-0005-0000-0000-0000E8050000}"/>
    <cellStyle name="Salida 5" xfId="1511" xr:uid="{00000000-0005-0000-0000-0000E9050000}"/>
    <cellStyle name="Salida 5 2" xfId="1512" xr:uid="{00000000-0005-0000-0000-0000EA050000}"/>
    <cellStyle name="Salida 6" xfId="1513" xr:uid="{00000000-0005-0000-0000-0000EB050000}"/>
    <cellStyle name="Salida 6 2" xfId="1514" xr:uid="{00000000-0005-0000-0000-0000EC050000}"/>
    <cellStyle name="Salida 7" xfId="1515" xr:uid="{00000000-0005-0000-0000-0000ED050000}"/>
    <cellStyle name="Salida 7 2" xfId="1516" xr:uid="{00000000-0005-0000-0000-0000EE050000}"/>
    <cellStyle name="Salida 8" xfId="1517" xr:uid="{00000000-0005-0000-0000-0000EF050000}"/>
    <cellStyle name="Salida 8 2" xfId="1518" xr:uid="{00000000-0005-0000-0000-0000F0050000}"/>
    <cellStyle name="Salida 9" xfId="1519" xr:uid="{00000000-0005-0000-0000-0000F1050000}"/>
    <cellStyle name="Salida 9 2" xfId="1520" xr:uid="{00000000-0005-0000-0000-0000F2050000}"/>
    <cellStyle name="style1617849425235" xfId="1622" xr:uid="{F45241BC-36F0-445A-8C7B-F0C1F6E81583}"/>
    <cellStyle name="style1617849425281" xfId="1623" xr:uid="{9313425E-9FC9-4124-9678-0018140A5B83}"/>
    <cellStyle name="style1617849425329" xfId="1621" xr:uid="{31B76C2C-BEEA-4EC4-9EA9-A68E734064D7}"/>
    <cellStyle name="style1617849425477" xfId="1651" xr:uid="{084F526A-4B41-4D9F-80EC-D052C66C83B1}"/>
    <cellStyle name="style1617849425522" xfId="1652" xr:uid="{F06FCABA-D1E0-4311-A6D1-EA6FF7D14C78}"/>
    <cellStyle name="style1617849426132" xfId="1629" xr:uid="{2C47B7B6-66D1-4569-AD44-7CE726E46750}"/>
    <cellStyle name="style1617849426180" xfId="1631" xr:uid="{0664B2EE-3E9B-492F-B200-319B8537C08A}"/>
    <cellStyle name="style1617849426276" xfId="1636" xr:uid="{80D62285-8E36-49FB-9DC9-988EFEFFF9F8}"/>
    <cellStyle name="style1617849426325" xfId="1634" xr:uid="{6AB6AF12-2DAA-4E45-9BC1-EB5C2BD68BB2}"/>
    <cellStyle name="style1617849426373" xfId="1635" xr:uid="{2477085D-DBC8-47BE-A989-CDB487D3716C}"/>
    <cellStyle name="style1617849426427" xfId="1637" xr:uid="{093D7590-A058-479A-A360-C59B608D71F0}"/>
    <cellStyle name="style1617849426520" xfId="1642" xr:uid="{3785A57F-A49C-4453-BDA7-CD375F2657BC}"/>
    <cellStyle name="style1617849426567" xfId="1641" xr:uid="{668136D4-BBCD-4D58-BD3C-630A2344F03A}"/>
    <cellStyle name="style1617849426619" xfId="1643" xr:uid="{3BF5A6A6-102E-46B6-BA23-17915B8FF999}"/>
    <cellStyle name="style1617849426925" xfId="1624" xr:uid="{74EB5B12-6053-4DDF-8DCB-8D906505790F}"/>
    <cellStyle name="style1617849426980" xfId="1625" xr:uid="{B4B61DEA-A099-4073-8222-438B5470E90E}"/>
    <cellStyle name="style1617849427014" xfId="1626" xr:uid="{25A4D1CC-B12B-47CE-84D6-497066F8ABF6}"/>
    <cellStyle name="style1617849427049" xfId="1627" xr:uid="{2E6D0870-5D27-4F44-9520-A06DBBAA4636}"/>
    <cellStyle name="style1617849427079" xfId="1632" xr:uid="{F7FBF73D-A8B5-483B-A55C-020CB52713B6}"/>
    <cellStyle name="style1617849427126" xfId="1633" xr:uid="{6B07088C-981F-4930-B543-51E1E6DDE59C}"/>
    <cellStyle name="style1617849427171" xfId="1638" xr:uid="{234CB7F5-E4CC-439F-99E2-9C6785D7143A}"/>
    <cellStyle name="style1617849427223" xfId="1639" xr:uid="{7947A663-1239-4EAC-9D5D-00EA4D9923B4}"/>
    <cellStyle name="style1617849427274" xfId="1628" xr:uid="{F501501B-D609-4906-B4F5-AC67E5D931A5}"/>
    <cellStyle name="style1617849427324" xfId="1630" xr:uid="{67B5A979-420E-4FC5-934F-BA96DFB23A62}"/>
    <cellStyle name="style1617849427379" xfId="1640" xr:uid="{C697A0EC-125E-48D7-8E04-99552C427313}"/>
    <cellStyle name="style1617849427487" xfId="1660" xr:uid="{7A749473-8DBA-43E1-A60E-3566FE8196EE}"/>
    <cellStyle name="style1617849427534" xfId="1644" xr:uid="{A1EED3E5-23B1-4BD4-BC51-F73DCFD5E641}"/>
    <cellStyle name="style1617849427581" xfId="1645" xr:uid="{580E3E15-B7B9-479C-9DCB-7FC059CBA3BD}"/>
    <cellStyle name="style1617849427631" xfId="1661" xr:uid="{8EFBEE61-B601-4951-82CC-F39E218F90AE}"/>
    <cellStyle name="style1617849427702" xfId="1646" xr:uid="{07395C10-FBC3-4B61-B13E-553DE7119783}"/>
    <cellStyle name="style1617849427741" xfId="1647" xr:uid="{56158445-4EE7-4FFF-A352-E82ED727BC47}"/>
    <cellStyle name="style1617849427791" xfId="1648" xr:uid="{74A3E024-DBE4-4EFE-87B3-9EA6F5A60DE5}"/>
    <cellStyle name="style1617849427835" xfId="1649" xr:uid="{8246AA12-1E6C-4F2D-A3DB-963D712FA68C}"/>
    <cellStyle name="style1617849427872" xfId="1650" xr:uid="{9D8E8025-E0C0-408D-9310-CA22B46A393A}"/>
    <cellStyle name="style1617849427923" xfId="1653" xr:uid="{0699DE2A-7215-4822-B04C-1498AF34DA04}"/>
    <cellStyle name="style1617849427957" xfId="1654" xr:uid="{24EE1BF1-2065-4740-B8D6-F61B67F40F02}"/>
    <cellStyle name="style1617849428000" xfId="1655" xr:uid="{FADBACD7-7B95-4334-896D-429BB7DEA10E}"/>
    <cellStyle name="style1617849428046" xfId="1656" xr:uid="{5B091387-F46E-4DD6-B576-2BC293B8ACA7}"/>
    <cellStyle name="style1617849428076" xfId="1657" xr:uid="{D283661C-F22D-4E0D-A1BE-961FD12DAE4F}"/>
    <cellStyle name="style1617849428114" xfId="1658" xr:uid="{1B4E940A-1BD1-4BCB-832A-47D0952A83EE}"/>
    <cellStyle name="style1617849428161" xfId="1659" xr:uid="{306CEE45-93A8-413B-8AAF-F3A7F4F90A86}"/>
    <cellStyle name="style1617849428238" xfId="1662" xr:uid="{C78CAE6B-E69F-4BB8-8423-DE1BD9138317}"/>
    <cellStyle name="style1617849428275" xfId="1663" xr:uid="{AEA27957-29F3-44E1-9190-5026AA055B4D}"/>
    <cellStyle name="style1617849428319" xfId="1664" xr:uid="{CCD53BA9-3C4C-4E97-A40B-8566DF4ACCDD}"/>
    <cellStyle name="style1617849428361" xfId="1665" xr:uid="{4B95F658-76E4-4B61-B9FA-08589F66FC8E}"/>
    <cellStyle name="style1617849428437" xfId="1666" xr:uid="{8602E759-CC6E-41C5-8DEC-18DE03962DBE}"/>
    <cellStyle name="style1617849428470" xfId="1667" xr:uid="{AFED92D3-54F6-422D-A144-11F7980A3804}"/>
    <cellStyle name="style1617851186981" xfId="1669" xr:uid="{23D1A63A-4116-4F8D-B5B3-214A5887EAA6}"/>
    <cellStyle name="style1617851187023" xfId="1670" xr:uid="{9A07859E-FA57-4A7D-AE50-3776B732AF07}"/>
    <cellStyle name="style1617851187068" xfId="1668" xr:uid="{58DA0B08-102C-4B26-BD75-A9483FF4A6B9}"/>
    <cellStyle name="style1617851187195" xfId="1698" xr:uid="{AE147E69-A592-4C06-B85C-0088274DE2AE}"/>
    <cellStyle name="style1617851187235" xfId="1699" xr:uid="{E29AC49B-D898-4EF2-B476-959617AA9FC0}"/>
    <cellStyle name="style1617851187823" xfId="1676" xr:uid="{32697DB2-6066-4501-99FC-FD06B405F22B}"/>
    <cellStyle name="style1617851187872" xfId="1678" xr:uid="{7BE65E6C-2C20-4C0D-8E6B-AA221A416284}"/>
    <cellStyle name="style1617851187966" xfId="1683" xr:uid="{E664B556-6678-4990-B948-6054CF54FFBE}"/>
    <cellStyle name="style1617851188013" xfId="1681" xr:uid="{BBBF49FA-4FBC-4D43-9630-5272D8773B39}"/>
    <cellStyle name="style1617851188059" xfId="1682" xr:uid="{DB389074-B635-48A8-9E9C-19F7055B603A}"/>
    <cellStyle name="style1617851188104" xfId="1684" xr:uid="{09D91ED0-3C6C-4618-AFAC-218210DC8140}"/>
    <cellStyle name="style1617851188190" xfId="1689" xr:uid="{798BD508-7F7E-4D8B-8E2F-E5F432548ECB}"/>
    <cellStyle name="style1617851188233" xfId="1688" xr:uid="{B48C64E5-FA9C-45CE-884D-A46F2C1FF8FB}"/>
    <cellStyle name="style1617851188277" xfId="1690" xr:uid="{E30E422B-DA9A-40DF-8096-A3108672B8DD}"/>
    <cellStyle name="style1617851188570" xfId="1671" xr:uid="{6D7C12FB-B61A-4C16-A8DD-A8C1FFE6655F}"/>
    <cellStyle name="style1617851188608" xfId="1672" xr:uid="{FFCF7E3E-BC63-4AF6-8B89-0DBE58B04B73}"/>
    <cellStyle name="style1617851188645" xfId="1673" xr:uid="{845704E0-CBC8-4E5C-A30B-5E169EAF934D}"/>
    <cellStyle name="style1617851188677" xfId="1674" xr:uid="{35A721EE-531D-40C3-9E75-0EBDCCB78A1C}"/>
    <cellStyle name="style1617851188711" xfId="1679" xr:uid="{F8DF4E4C-1C39-44DF-B509-BDED13898305}"/>
    <cellStyle name="style1617851188756" xfId="1680" xr:uid="{C6918D33-F0DD-4112-B386-F9F8B6CBDDBF}"/>
    <cellStyle name="style1617851188799" xfId="1685" xr:uid="{C9D4858C-294F-4F8E-AF3F-F4950500BBD8}"/>
    <cellStyle name="style1617851188845" xfId="1686" xr:uid="{240A5CE6-2507-48B5-9283-4BA629BDBD14}"/>
    <cellStyle name="style1617851188892" xfId="1675" xr:uid="{07CEE73C-4E32-4D58-8D45-39C24C0AA774}"/>
    <cellStyle name="style1617851188938" xfId="1677" xr:uid="{2AFCF6D3-036D-4AD2-8E3D-DB531136367A}"/>
    <cellStyle name="style1617851188988" xfId="1687" xr:uid="{07887F12-F4C5-4A61-9414-836797C8E885}"/>
    <cellStyle name="style1617851189085" xfId="1707" xr:uid="{1B7F2D6F-7B4C-4F4D-97FC-F8D5DB931119}"/>
    <cellStyle name="style1617851189132" xfId="1691" xr:uid="{27FA7354-1F8E-4C81-8E0F-DEB2FEA0BF67}"/>
    <cellStyle name="style1617851189175" xfId="1692" xr:uid="{3FE1F5A9-A36D-4F99-97D7-AD6A5E19FD0D}"/>
    <cellStyle name="style1617851189214" xfId="1708" xr:uid="{191DA37A-06EF-411A-99BD-28308261E1C1}"/>
    <cellStyle name="style1617851189271" xfId="1693" xr:uid="{2237492B-FFE2-42E0-B10C-9D957B234BDE}"/>
    <cellStyle name="style1617851189302" xfId="1694" xr:uid="{3E28BF45-156D-4535-A342-9DD1FC067D6C}"/>
    <cellStyle name="style1617851189342" xfId="1695" xr:uid="{1FF6C4F0-7D54-4BE9-BC74-D020315CBA96}"/>
    <cellStyle name="style1617851189387" xfId="1696" xr:uid="{A9FBEFC9-A8B7-485F-B460-D7CD2AE0E4BB}"/>
    <cellStyle name="style1617851189420" xfId="1697" xr:uid="{4DFE3A45-8D94-4B06-88F0-7E965FBC8CB6}"/>
    <cellStyle name="style1617851189461" xfId="1700" xr:uid="{DB509337-32AA-43D8-AEAF-3DCEF481E6CF}"/>
    <cellStyle name="style1617851189491" xfId="1701" xr:uid="{4FA8A9C4-2B86-4C97-A847-2665509A65B6}"/>
    <cellStyle name="style1617851189537" xfId="1702" xr:uid="{6BC0ED5F-2B2D-4F48-9DDE-BAB6069B7DA1}"/>
    <cellStyle name="style1617851189583" xfId="1703" xr:uid="{D3805ABB-3FE3-4084-B9F2-B8623070E8CC}"/>
    <cellStyle name="style1617851189617" xfId="1704" xr:uid="{63180526-2075-44CA-971E-766D703A07B2}"/>
    <cellStyle name="style1617851189649" xfId="1705" xr:uid="{9E2DCDD9-5C83-4688-B27B-05FBF00D0E92}"/>
    <cellStyle name="style1617851189695" xfId="1706" xr:uid="{2054511A-6D62-4BCC-803A-01A8C2851451}"/>
    <cellStyle name="style1617851189754" xfId="1709" xr:uid="{CECCD503-36EA-49B8-8D1A-1BC3EBDD366A}"/>
    <cellStyle name="style1617851189785" xfId="1710" xr:uid="{65B84AAD-8854-4737-ADD1-BA0AE5BB8D5D}"/>
    <cellStyle name="style1617851189833" xfId="1711" xr:uid="{BFC003A2-EB88-47DB-9DD4-BC7F5DAAC11B}"/>
    <cellStyle name="style1617851189876" xfId="1712" xr:uid="{11D4FA17-47F1-4BA3-913A-B95D9F0260EF}"/>
    <cellStyle name="style1617851189947" xfId="1713" xr:uid="{C00B50CA-B66F-44A6-9B2D-07C0D30F7A08}"/>
    <cellStyle name="style1617851189977" xfId="1714" xr:uid="{0A000D1E-7CAF-4D74-8C6E-4E4166AE630E}"/>
    <cellStyle name="style1617921243945" xfId="1716" xr:uid="{A8A685B0-0B9A-4555-8D9E-F8BDF8C79E60}"/>
    <cellStyle name="style1617921243994" xfId="1717" xr:uid="{CD18705F-AC17-41C2-B20F-76834522D143}"/>
    <cellStyle name="style1617921244038" xfId="1715" xr:uid="{F56FF6A4-F586-4BE5-A2D5-57B7E527BE26}"/>
    <cellStyle name="style1617921244174" xfId="1740" xr:uid="{FB1AAC9B-B3D2-4220-951D-DE89A0AFB16E}"/>
    <cellStyle name="style1617921244216" xfId="1741" xr:uid="{8D32E9B0-BA4F-4705-B1F5-991F53E4CEF0}"/>
    <cellStyle name="style1617921244261" xfId="1753" xr:uid="{A6A72213-E20F-4411-9EBD-C91AA279E583}"/>
    <cellStyle name="style1617921244313" xfId="1754" xr:uid="{72A66987-8CDF-4C4F-862D-5ABB776C5F1B}"/>
    <cellStyle name="style1617921244803" xfId="1723" xr:uid="{16A54EBB-1BDB-4E94-8410-3F24894CC8BC}"/>
    <cellStyle name="style1617921244849" xfId="1724" xr:uid="{BFEB8E69-FBEF-4A23-B038-9116A36BE96C}"/>
    <cellStyle name="style1617921244987" xfId="1727" xr:uid="{EB167DF1-CDD7-4401-A0D2-290C57F94A8C}"/>
    <cellStyle name="style1617921245027" xfId="1728" xr:uid="{C8A1D66A-4D42-4228-A418-FED5D797992F}"/>
    <cellStyle name="style1617921245072" xfId="1729" xr:uid="{33D87FB9-68EF-4402-818D-AA7B54E2C908}"/>
    <cellStyle name="style1617921245211" xfId="1733" xr:uid="{B2DD0D09-38E0-40CA-BF15-F2F007A49D08}"/>
    <cellStyle name="style1617921245260" xfId="1734" xr:uid="{437ACD90-3C4E-43C5-82C4-90E9DC083680}"/>
    <cellStyle name="style1617921245758" xfId="1718" xr:uid="{EB601C99-11ED-4FF1-BB1F-EDB14296DBA4}"/>
    <cellStyle name="style1617921246086" xfId="1719" xr:uid="{31ED2AED-22E8-456E-9927-8A9FB51F6586}"/>
    <cellStyle name="style1617921246121" xfId="1720" xr:uid="{CAE1A368-E139-4466-A9CC-78AE47363AB0}"/>
    <cellStyle name="style1617921246157" xfId="1721" xr:uid="{DEF5162C-DAFD-46F1-B9B6-77A8B781632D}"/>
    <cellStyle name="style1617921246189" xfId="1725" xr:uid="{CF14FECD-2B2F-4DA4-9942-F92E7EB8680E}"/>
    <cellStyle name="style1617921246229" xfId="1726" xr:uid="{C1A824C8-E794-4F87-9C5B-68A437C3E3E9}"/>
    <cellStyle name="style1617921246269" xfId="1730" xr:uid="{1F33AAA8-8BB1-4351-9046-78A0609DA8C7}"/>
    <cellStyle name="style1617921246315" xfId="1731" xr:uid="{1189BB97-A2DC-449F-909B-D4C410EC0E75}"/>
    <cellStyle name="style1617921246357" xfId="1722" xr:uid="{B47CCBCD-F561-42EB-B41C-A77DA1BE5B42}"/>
    <cellStyle name="style1617921246402" xfId="1732" xr:uid="{44132470-D510-4F26-84C8-B1DBDB621366}"/>
    <cellStyle name="style1617921246495" xfId="1746" xr:uid="{F2EE4C3D-4C8E-4CE9-955B-DADF66EC85B4}"/>
    <cellStyle name="style1617921246546" xfId="1735" xr:uid="{0586C998-0B46-4E10-A6A9-22A06DDB9526}"/>
    <cellStyle name="style1617921246591" xfId="1736" xr:uid="{33599D72-515B-4143-8F00-F075B7B1E9C6}"/>
    <cellStyle name="style1617921246637" xfId="1747" xr:uid="{A3C5253D-7330-4E67-B8AD-C88D705C60B2}"/>
    <cellStyle name="style1617921246699" xfId="1737" xr:uid="{7BEC889F-170D-408F-A98C-1F017CA7131C}"/>
    <cellStyle name="style1617921246734" xfId="1738" xr:uid="{728B0536-951D-4CE2-B16C-716BB68B3C67}"/>
    <cellStyle name="style1617921246781" xfId="1739" xr:uid="{9F2E22FC-679A-47D3-BCF7-4685BABB0C61}"/>
    <cellStyle name="style1617921246842" xfId="1742" xr:uid="{657A0CFC-F9AE-40A4-ADAE-4CC5C8FB8719}"/>
    <cellStyle name="style1617921246887" xfId="1743" xr:uid="{C1FB3566-F9CB-48AC-B8CF-BEF88045FD42}"/>
    <cellStyle name="style1617921246936" xfId="1744" xr:uid="{44B3AB73-88D0-4A27-8E98-A19B1384CAD5}"/>
    <cellStyle name="style1617921246999" xfId="1745" xr:uid="{4C7AD97E-422C-49C9-88D0-0FA657AD63E2}"/>
    <cellStyle name="style1617921247054" xfId="1748" xr:uid="{6AA27573-ED66-4C6B-AFE2-23880CF44183}"/>
    <cellStyle name="style1617921247084" xfId="1749" xr:uid="{40DB0C1F-338B-4AC1-82BB-B8D718186C9A}"/>
    <cellStyle name="style1617921247121" xfId="1750" xr:uid="{58006F0C-4779-44B5-995C-33A08D8EBCA0}"/>
    <cellStyle name="style1617921247161" xfId="1751" xr:uid="{39A2A636-C772-42DC-B00D-E1F4C758E622}"/>
    <cellStyle name="style1617921247205" xfId="1752" xr:uid="{3575085B-2365-4C5E-ABDE-DB631592D7A3}"/>
    <cellStyle name="style1617921247263" xfId="1755" xr:uid="{2C6CE077-67CD-462D-A110-A166C728D860}"/>
    <cellStyle name="style1617921247299" xfId="1756" xr:uid="{36A4D2D1-E7F7-4F5B-B3DA-96C8DFFB5203}"/>
    <cellStyle name="style1617921247343" xfId="1757" xr:uid="{78760A96-6886-4C3C-9E44-99711F50CE8C}"/>
    <cellStyle name="style1617934784274" xfId="1759" xr:uid="{18D41B1F-85EA-4973-9339-ACCBD8098F35}"/>
    <cellStyle name="style1617934784314" xfId="1760" xr:uid="{BB7C90EB-E925-49FC-81B2-9697F973D320}"/>
    <cellStyle name="style1617934784350" xfId="1758" xr:uid="{585C978D-8E0E-49A7-8C8C-04CDFAA6658F}"/>
    <cellStyle name="style1617934784463" xfId="1787" xr:uid="{5A7F8E60-0786-4475-A20C-7821600DF5F5}"/>
    <cellStyle name="style1617934784498" xfId="1788" xr:uid="{6DC985F9-E8EF-44FF-B34E-501F59EDD67E}"/>
    <cellStyle name="style1617934784540" xfId="1802" xr:uid="{1BB871F5-2FE7-4CA9-AB95-000A44132162}"/>
    <cellStyle name="style1617934784577" xfId="1803" xr:uid="{85C47550-8987-441C-98B0-99C09391D16C}"/>
    <cellStyle name="style1617934784953" xfId="1766" xr:uid="{0C07CEA1-547D-4B7C-B0F3-06A43DBB7BDA}"/>
    <cellStyle name="style1617934784991" xfId="1768" xr:uid="{BE6F5D75-B671-47A4-ADB0-D29759510BED}"/>
    <cellStyle name="style1617934785064" xfId="1773" xr:uid="{066F6201-3F64-432C-8DAE-B86E7F831E20}"/>
    <cellStyle name="style1617934785105" xfId="1771" xr:uid="{8FBA9243-02E3-4625-822B-0A962FA2F7DB}"/>
    <cellStyle name="style1617934785146" xfId="1772" xr:uid="{29A46F34-DC28-4781-B9DF-191D7B94E215}"/>
    <cellStyle name="style1617934785181" xfId="1774" xr:uid="{E5462F2B-AF4E-4184-89D4-71898A8E5B1B}"/>
    <cellStyle name="style1617934785332" xfId="1780" xr:uid="{6DD38662-1747-4310-BBA6-E88D0ADBC353}"/>
    <cellStyle name="style1617934785748" xfId="1761" xr:uid="{5BD3403A-C963-4AE3-9FCF-0F3D85B0B288}"/>
    <cellStyle name="style1617934785910" xfId="1767" xr:uid="{8A7198F9-B2E1-4326-85CB-2525EFE518AA}"/>
    <cellStyle name="style1617934786010" xfId="1762" xr:uid="{CDC98AFD-92C0-44B4-B5C3-AD5BE486948A}"/>
    <cellStyle name="style1617934786040" xfId="1763" xr:uid="{89232D65-2E9E-4351-A328-6BE5DCCD311F}"/>
    <cellStyle name="style1617934786067" xfId="1764" xr:uid="{20F9284C-D82C-47E6-9977-278E8DC46DD1}"/>
    <cellStyle name="style1617934786096" xfId="1769" xr:uid="{4349C6BC-2DF8-42A8-BDB8-450D56DBBC6B}"/>
    <cellStyle name="style1617934786133" xfId="1770" xr:uid="{A9CF3348-D085-4021-9BC3-89A57D4DB455}"/>
    <cellStyle name="style1617934786169" xfId="1775" xr:uid="{0E89BB2E-E5CA-415B-BE20-E9598279F678}"/>
    <cellStyle name="style1617934786204" xfId="1776" xr:uid="{B8FEC375-4CB4-44F3-A89D-3F7860FD6B4A}"/>
    <cellStyle name="style1617934786246" xfId="1765" xr:uid="{F4D9F110-5E1E-4805-95BC-67CECF211CD3}"/>
    <cellStyle name="style1617934786318" xfId="1777" xr:uid="{658A16D0-9AEA-4A9A-ACC2-3B354C82E915}"/>
    <cellStyle name="style1617934786348" xfId="1778" xr:uid="{8F746B61-5C5F-408C-9AB1-AF19300B546A}"/>
    <cellStyle name="style1617934786375" xfId="1779" xr:uid="{B1BB4D4A-2EED-469C-B6B5-6AD2CE11CF4B}"/>
    <cellStyle name="style1617934786445" xfId="1793" xr:uid="{4193487D-987C-4E76-B665-FCCDD7CD6677}"/>
    <cellStyle name="style1617934786482" xfId="1781" xr:uid="{8EA72430-C8E6-4CBE-9D91-1FFE7730975F}"/>
    <cellStyle name="style1617934786519" xfId="1782" xr:uid="{A67353FC-61FE-420A-BA48-3D9C5B9E7FFC}"/>
    <cellStyle name="style1617934786558" xfId="1794" xr:uid="{C6E07633-246C-4DFE-BC29-5DB1649FB4BD}"/>
    <cellStyle name="style1617934786606" xfId="1783" xr:uid="{33CB0E59-1F74-4289-B0FE-C4DC5D20CFBB}"/>
    <cellStyle name="style1617934786638" xfId="1784" xr:uid="{9B3CB0F3-61CE-484E-BF53-9CD9C49D1B44}"/>
    <cellStyle name="style1617934786672" xfId="1785" xr:uid="{B379C9CD-1E3C-4E5D-BAA2-F13E7A25882E}"/>
    <cellStyle name="style1617934786708" xfId="1786" xr:uid="{83022D6E-D7E0-46A5-902E-1849A9F2D7B8}"/>
    <cellStyle name="style1617934786744" xfId="1789" xr:uid="{A427DD9C-D8C5-4144-88BF-3350AB21F033}"/>
    <cellStyle name="style1617934786772" xfId="1790" xr:uid="{EFC17598-C6BF-4E20-8753-AF643176E8DF}"/>
    <cellStyle name="style1617934786806" xfId="1791" xr:uid="{4678ACBA-188C-4282-8382-7155663DE88D}"/>
    <cellStyle name="style1617934786843" xfId="1792" xr:uid="{80B00CAB-8A68-4887-906E-8FC04AC9C5D7}"/>
    <cellStyle name="style1617934786898" xfId="1795" xr:uid="{1104F496-9F02-4178-B90A-1C32D3868E1D}"/>
    <cellStyle name="style1617934786926" xfId="1796" xr:uid="{EA603BE7-C3DA-40AF-8274-F327CDF7E4A5}"/>
    <cellStyle name="style1617934786964" xfId="1797" xr:uid="{C2382080-9CA9-4848-AD12-3E544358E4C1}"/>
    <cellStyle name="style1617934787003" xfId="1798" xr:uid="{487E876E-B64F-4E8A-8544-ABD729C59BAB}"/>
    <cellStyle name="style1617934787044" xfId="1799" xr:uid="{EF54C085-47E7-4BA3-94BC-C2D10264DB7F}"/>
    <cellStyle name="style1617934787072" xfId="1800" xr:uid="{F49B6095-AE30-4BF3-9B45-B8DD115FACDB}"/>
    <cellStyle name="style1617934787102" xfId="1801" xr:uid="{D500FEA0-9B9E-4800-B750-C2B346297510}"/>
    <cellStyle name="style1617934787187" xfId="1804" xr:uid="{D14071D7-D482-4AC1-BF26-1422104A8994}"/>
    <cellStyle name="style1617934787217" xfId="1805" xr:uid="{030BD1EB-3A78-4972-B28A-5E802AF90FB6}"/>
    <cellStyle name="style1617934787253" xfId="1806" xr:uid="{864FDC8A-BF30-4592-A99F-ACB3A40631BD}"/>
    <cellStyle name="style1617934787288" xfId="1807" xr:uid="{7C9D5F91-590C-4752-A091-E4780D2332C3}"/>
    <cellStyle name="style1617937582340" xfId="1809" xr:uid="{A408A414-6DF1-4F62-913F-8CEDA664510E}"/>
    <cellStyle name="style1617937582408" xfId="1810" xr:uid="{4D2BE056-4622-47C0-89DC-D3B950040BF3}"/>
    <cellStyle name="style1617937582474" xfId="1808" xr:uid="{A387B2E8-AB27-4EFD-AD70-65E40E207482}"/>
    <cellStyle name="style1617937582676" xfId="1842" xr:uid="{859974EA-A78E-451E-8854-44EA619A00C9}"/>
    <cellStyle name="style1617937582737" xfId="1844" xr:uid="{EF506E73-83DA-4204-8D7A-CC7E69582B66}"/>
    <cellStyle name="style1617937582803" xfId="1854" xr:uid="{A7813D1C-E7F2-402F-A1FE-C8415E8B3979}"/>
    <cellStyle name="style1617937582864" xfId="1856" xr:uid="{CF9DF0F8-D9F7-4A54-B822-4DAFFC6A010B}"/>
    <cellStyle name="style1617937583496" xfId="1818" xr:uid="{650E9A47-11DF-45A8-8DC2-38F7A9CFF3D7}"/>
    <cellStyle name="style1617937583554" xfId="1819" xr:uid="{F024A5AF-7323-4D7B-93EF-03D82B8482A5}"/>
    <cellStyle name="style1617937583609" xfId="1827" xr:uid="{46A682E3-0498-4190-8CC3-7E3126229713}"/>
    <cellStyle name="style1617937583664" xfId="1824" xr:uid="{5C67547A-CC41-42E3-B7BD-6407C937B62C}"/>
    <cellStyle name="style1617937583718" xfId="1823" xr:uid="{687A2246-9BFD-4E7A-89CF-E3354120B94D}"/>
    <cellStyle name="style1617937583774" xfId="1825" xr:uid="{04FC7231-D397-4AAE-ADAF-7CC4F70B13F8}"/>
    <cellStyle name="style1617937583828" xfId="1826" xr:uid="{308355B4-46B5-474F-B2BA-C125CCD7A189}"/>
    <cellStyle name="style1617937584029" xfId="1834" xr:uid="{11BFBA5C-121B-4E91-A5CF-688D13A30E5C}"/>
    <cellStyle name="style1617937584443" xfId="1811" xr:uid="{E0F90A61-1AF8-4B4C-9756-328C49BAE16A}"/>
    <cellStyle name="style1617937584488" xfId="1812" xr:uid="{32805676-3DDC-48E1-A153-48FB46951976}"/>
    <cellStyle name="style1617937584521" xfId="1813" xr:uid="{8FD1F703-00C4-4ED9-B30C-CD0031545918}"/>
    <cellStyle name="style1617937584557" xfId="1814" xr:uid="{4458F76A-39D7-4AE5-8468-B9A7C19ADFDC}"/>
    <cellStyle name="style1617937584601" xfId="1815" xr:uid="{0F677B2C-1534-403F-A2DF-08E21CCEAC55}"/>
    <cellStyle name="style1617937584644" xfId="1820" xr:uid="{09444C81-56E8-43DB-8922-EB3FB05520AE}"/>
    <cellStyle name="style1617937584696" xfId="1821" xr:uid="{1E40231C-06CB-4D2C-99CC-DE2230A22586}"/>
    <cellStyle name="style1617937584732" xfId="1822" xr:uid="{354ADD34-CDFC-4201-824D-59FCF26C38D6}"/>
    <cellStyle name="style1617937584779" xfId="1828" xr:uid="{B269A678-BD21-4B31-B139-BADF2B0C0665}"/>
    <cellStyle name="style1617937584831" xfId="1829" xr:uid="{D6564C9D-9AEF-4DBB-A067-3C6D5F669130}"/>
    <cellStyle name="style1617937584884" xfId="1830" xr:uid="{D9D9C88B-1EA5-485E-B49B-E08B3F506F1D}"/>
    <cellStyle name="style1617937584933" xfId="1817" xr:uid="{3F7BD9E0-D5B4-468A-A922-FFA68077E6AE}"/>
    <cellStyle name="style1617937584983" xfId="1816" xr:uid="{5514CEE3-8103-4C49-9C09-BF5DD4164902}"/>
    <cellStyle name="style1617937585033" xfId="1831" xr:uid="{6C276303-C70F-4B65-9E51-7B684FED5FB1}"/>
    <cellStyle name="style1617937585075" xfId="1832" xr:uid="{47944517-B1C8-4EB6-AA65-0AE416853AEC}"/>
    <cellStyle name="style1617937585116" xfId="1833" xr:uid="{33DB20B3-C5F1-41F0-B8BC-9DAEF7E71161}"/>
    <cellStyle name="style1617937585223" xfId="1850" xr:uid="{7E617645-2189-4A6E-8DDC-900008E20CAC}"/>
    <cellStyle name="style1617937585274" xfId="1835" xr:uid="{6B4CE048-1C76-4A7F-B37E-17D341902682}"/>
    <cellStyle name="style1617937585373" xfId="1843" xr:uid="{3C7A8F8A-DB5C-48CA-95FD-7644457555CD}"/>
    <cellStyle name="style1617937585419" xfId="1836" xr:uid="{FB80FAD9-777D-4594-B0DF-05FABEEBA4BD}"/>
    <cellStyle name="style1617937585468" xfId="1837" xr:uid="{9F27457A-47DF-4116-8F45-D00F3DF07002}"/>
    <cellStyle name="style1617937585571" xfId="1849" xr:uid="{36B8C1F5-2B20-4826-A494-B4CFECF4CBD8}"/>
    <cellStyle name="style1617937585723" xfId="1855" xr:uid="{EA5CC200-B5FE-4A0E-8E42-518D232C83E4}"/>
    <cellStyle name="style1617937585781" xfId="1838" xr:uid="{91352935-A2DA-4D90-BBBB-FE7252A9A6E6}"/>
    <cellStyle name="style1617937585847" xfId="1839" xr:uid="{BEC8A277-0C35-4079-ABF8-9C59EA10D9A8}"/>
    <cellStyle name="style1617937585891" xfId="1840" xr:uid="{17BB4C16-7033-459B-AE03-108A4F32287F}"/>
    <cellStyle name="style1617937585934" xfId="1841" xr:uid="{3F0DB2A0-2187-4AD0-AC4F-3323FB30822A}"/>
    <cellStyle name="style1617937586243" xfId="1845" xr:uid="{B7D324DE-16E9-4F4D-B7B0-45CE9F514467}"/>
    <cellStyle name="style1617937586295" xfId="1846" xr:uid="{611DBFC8-AB29-4375-82C1-581A2F50A3DC}"/>
    <cellStyle name="style1617937586343" xfId="1847" xr:uid="{F089CCE7-038B-48F5-8504-93CE32CC28D9}"/>
    <cellStyle name="style1617937586405" xfId="1848" xr:uid="{3494D451-93D4-401B-9D46-1CB874689C3B}"/>
    <cellStyle name="style1617937586629" xfId="1851" xr:uid="{898722A4-6696-4DB0-9E48-C841098B38AC}"/>
    <cellStyle name="style1617937586664" xfId="1852" xr:uid="{B495E1A8-AE7E-47EB-9E4F-CBC27AA75952}"/>
    <cellStyle name="style1617937586699" xfId="1853" xr:uid="{81C65BD4-6E82-461C-96EC-3A38E3950CF0}"/>
    <cellStyle name="style1617937587108" xfId="1857" xr:uid="{F7645F8A-C421-42A9-B0D3-27DA4C7670D2}"/>
    <cellStyle name="style1617937587172" xfId="1858" xr:uid="{DF5D05DC-2F25-419E-9026-54C607B45451}"/>
    <cellStyle name="style1617937587225" xfId="1859" xr:uid="{F029E390-F41B-49BE-98DA-7BFCFD21FA72}"/>
    <cellStyle name="style1617937587273" xfId="1860" xr:uid="{F441232D-F09C-4658-9401-EA771FF8C9AF}"/>
    <cellStyle name="style1617939562953" xfId="1862" xr:uid="{BBF606F2-1A39-4025-9089-0B2017015359}"/>
    <cellStyle name="style1617939563007" xfId="1863" xr:uid="{47094B8E-1D54-4B6C-A2DC-B38BB5251309}"/>
    <cellStyle name="style1617939563056" xfId="1861" xr:uid="{A72E3F83-6B9C-4B41-BE37-968949EB28AC}"/>
    <cellStyle name="style1617939563190" xfId="1890" xr:uid="{15B39257-912A-4D25-8FEF-79B2E2056AA7}"/>
    <cellStyle name="style1617939563243" xfId="1891" xr:uid="{B832A1C4-1AD2-4B0E-99F1-D6A2FB5BD416}"/>
    <cellStyle name="style1617939563292" xfId="1902" xr:uid="{45785076-74B4-45A5-9BC9-5DA588277009}"/>
    <cellStyle name="style1617939563341" xfId="1903" xr:uid="{3B1F6C42-9A9E-417D-BFC9-22AB9755C98D}"/>
    <cellStyle name="style1617939563860" xfId="1869" xr:uid="{61A00ABD-D057-40CD-966B-4BF937F983B9}"/>
    <cellStyle name="style1617939563922" xfId="1871" xr:uid="{FB5324E0-C02E-4872-BCCD-307EA31C05D0}"/>
    <cellStyle name="style1617939564035" xfId="1876" xr:uid="{2E4DA4A6-7A16-484D-B22A-7063EA65C5DE}"/>
    <cellStyle name="style1617939564083" xfId="1874" xr:uid="{DAE033E8-5D95-4249-978D-5B595444EE3E}"/>
    <cellStyle name="style1617939564124" xfId="1875" xr:uid="{52B98659-ED57-49A7-92C4-F4707227E580}"/>
    <cellStyle name="style1617939564166" xfId="1877" xr:uid="{78787E01-8EA6-4EFE-837E-D74A12271E77}"/>
    <cellStyle name="style1617939564373" xfId="1883" xr:uid="{543C57A5-0140-4767-A3EF-DA0A66B1ED8E}"/>
    <cellStyle name="style1617939564790" xfId="1864" xr:uid="{4D93FC35-50E6-4397-AC2E-3B229ADE0633}"/>
    <cellStyle name="style1617939564834" xfId="1865" xr:uid="{CCCF9FDB-1C0E-4B1A-A4A2-5D763656434E}"/>
    <cellStyle name="style1617939564877" xfId="1866" xr:uid="{F9C57AC9-82F5-4049-93CF-8B5A6C246F4D}"/>
    <cellStyle name="style1617939564923" xfId="1867" xr:uid="{6F78538D-A676-40E8-971B-BF765512972E}"/>
    <cellStyle name="style1617939564965" xfId="1872" xr:uid="{28796B19-183F-4651-9C61-94E834D480F6}"/>
    <cellStyle name="style1617939565020" xfId="1873" xr:uid="{00BBB442-543C-480B-855C-A42C224BF99F}"/>
    <cellStyle name="style1617939565066" xfId="1878" xr:uid="{62C9FA0F-692C-4F0F-A651-2BD47E07ABD4}"/>
    <cellStyle name="style1617939565114" xfId="1879" xr:uid="{43A517FB-2412-48C6-8E22-061968CE8AF3}"/>
    <cellStyle name="style1617939565166" xfId="1868" xr:uid="{B0BF3DF3-99BC-41F1-B92F-37FAFB2FEB9C}"/>
    <cellStyle name="style1617939565214" xfId="1870" xr:uid="{C7ABCDC9-4D91-4C82-835A-EE1F3E947A4C}"/>
    <cellStyle name="style1617939565317" xfId="1880" xr:uid="{5CF2D4C4-DD27-47AF-98A9-81222632488B}"/>
    <cellStyle name="style1617939565353" xfId="1881" xr:uid="{21FDEE8A-B965-44B5-86CF-26017EC9BE04}"/>
    <cellStyle name="style1617939565398" xfId="1882" xr:uid="{815D74DD-CF67-439F-A752-BA1D8F5CCE5A}"/>
    <cellStyle name="style1617939565488" xfId="1896" xr:uid="{8D83EEF7-8031-4294-B270-822DFC285362}"/>
    <cellStyle name="style1617939565544" xfId="1884" xr:uid="{BFC13689-7F55-4EDC-BC84-946FC58EEACD}"/>
    <cellStyle name="style1617939565589" xfId="1885" xr:uid="{6AEE25F9-C8B4-4DCF-A20E-89D724D3A6D7}"/>
    <cellStyle name="style1617939565632" xfId="1897" xr:uid="{F76817CB-C829-48A1-8CCB-38A7869DA8ED}"/>
    <cellStyle name="style1617939565699" xfId="1886" xr:uid="{F6EE52CB-9D10-450E-AF0B-51287D866840}"/>
    <cellStyle name="style1617939565737" xfId="1887" xr:uid="{8592AD13-9BE5-472E-8F50-96C5CD475D0D}"/>
    <cellStyle name="style1617939565786" xfId="1888" xr:uid="{286E4627-5AF4-4518-A4EC-786830956BEF}"/>
    <cellStyle name="style1617939565836" xfId="1889" xr:uid="{6EB3A0BD-606C-43E9-BD70-7406B659BAA5}"/>
    <cellStyle name="style1617939565886" xfId="1892" xr:uid="{712D3DDB-1FD6-41E9-AE8F-6843A48A7304}"/>
    <cellStyle name="style1617939565926" xfId="1893" xr:uid="{7E2047E9-9717-4F76-B692-CDC49D770935}"/>
    <cellStyle name="style1617939565980" xfId="1894" xr:uid="{79575424-6B91-4538-9083-409145CCDB2A}"/>
    <cellStyle name="style1617939566031" xfId="1895" xr:uid="{6D7F2B5A-653B-4165-8D1B-E674F5A3FC08}"/>
    <cellStyle name="style1617939566079" xfId="1898" xr:uid="{0E4FB653-5D79-4134-8820-EA492FED7EAA}"/>
    <cellStyle name="style1617939566114" xfId="1899" xr:uid="{BF8C17F5-6770-4454-8F53-C8ABB88E4039}"/>
    <cellStyle name="style1617939566161" xfId="1900" xr:uid="{F7C7F0C4-3C42-4ED8-9D7D-DDA190D9D479}"/>
    <cellStyle name="style1617939566223" xfId="1901" xr:uid="{313A4D9C-9C80-4D98-8DB4-36651E01D875}"/>
    <cellStyle name="style1617939566346" xfId="1904" xr:uid="{866C861F-E6F2-4141-8121-BC549028034C}"/>
    <cellStyle name="style1617939566387" xfId="1905" xr:uid="{0245BE7D-C2AD-4A81-AC41-D8C404EF5644}"/>
    <cellStyle name="style1617939566436" xfId="1906" xr:uid="{AF871864-4AAF-4B21-A605-12BAA673D941}"/>
    <cellStyle name="style1617939566489" xfId="1907" xr:uid="{6020B844-21AB-40B7-8FA5-E6169930E461}"/>
    <cellStyle name="style1617939770996" xfId="1909" xr:uid="{3B73DB65-56BD-4660-A8EE-D65B3BF4BEB3}"/>
    <cellStyle name="style1617939771042" xfId="1910" xr:uid="{D65D2434-BD31-467C-BB42-31905E69C884}"/>
    <cellStyle name="style1617939771085" xfId="1908" xr:uid="{DE89BC96-3114-4D4C-8CD6-4DE58C63CD6A}"/>
    <cellStyle name="style1617939771214" xfId="1937" xr:uid="{644E5B00-F485-41D2-B124-AE8A5E6DE448}"/>
    <cellStyle name="style1617939771258" xfId="1938" xr:uid="{2A8A565E-6234-417B-8E76-35873910FE9A}"/>
    <cellStyle name="style1617939771304" xfId="1949" xr:uid="{699081C4-AC5D-4960-AFE2-729BEC3F519D}"/>
    <cellStyle name="style1617939771344" xfId="1950" xr:uid="{281F2953-7486-4747-88A9-B2D51727A9F1}"/>
    <cellStyle name="style1617939771827" xfId="1916" xr:uid="{4E51DBCA-32D9-46E6-A3C8-15A9AF37C698}"/>
    <cellStyle name="style1617939771869" xfId="1918" xr:uid="{412812AF-B519-442C-8D6F-EB08EA57051C}"/>
    <cellStyle name="style1617939771959" xfId="1923" xr:uid="{FD721EC2-8F8F-4127-B729-579EAF0BAFA3}"/>
    <cellStyle name="style1617939772019" xfId="1921" xr:uid="{0B017328-73A5-422C-B946-B56A4CF2D1CC}"/>
    <cellStyle name="style1617939772070" xfId="1922" xr:uid="{D16FF931-540D-4C03-B737-E6D09803E8FF}"/>
    <cellStyle name="style1617939772119" xfId="1924" xr:uid="{93C118DD-D1A9-404F-8E17-844B617ED52E}"/>
    <cellStyle name="style1617939772290" xfId="1930" xr:uid="{71823200-10B7-4DFA-8C05-5794077C4165}"/>
    <cellStyle name="style1617939772621" xfId="1911" xr:uid="{E5D2960E-2A01-4F6E-BB9A-BA9771D3BABB}"/>
    <cellStyle name="style1617939772657" xfId="1912" xr:uid="{A51EF7B3-5663-4C8A-8C60-CE9BF14FF010}"/>
    <cellStyle name="style1617939772687" xfId="1913" xr:uid="{EF78A19F-8E99-4D87-A8D4-990065C8A57C}"/>
    <cellStyle name="style1617939772719" xfId="1914" xr:uid="{BE9BD23C-27BC-4B16-A960-4A3C86ED69B1}"/>
    <cellStyle name="style1617939772749" xfId="1919" xr:uid="{C88DAC2E-EB89-41EB-8FD2-BDB0832692A1}"/>
    <cellStyle name="style1617939772793" xfId="1920" xr:uid="{679B9B5C-D4BD-46F2-9C7C-1BA26A379CA9}"/>
    <cellStyle name="style1617939772834" xfId="1925" xr:uid="{17F36ED6-F98F-4109-9584-C3F6A53B065B}"/>
    <cellStyle name="style1617939772875" xfId="1926" xr:uid="{322E59E0-1A27-4374-BB3C-E5987DC226C4}"/>
    <cellStyle name="style1617939772918" xfId="1915" xr:uid="{AB5474A5-17BB-476F-BD8D-4EE4ECA4B024}"/>
    <cellStyle name="style1617939772962" xfId="1917" xr:uid="{BFA56926-A18D-4BF1-B4B8-B27691F388CC}"/>
    <cellStyle name="style1617939773046" xfId="1927" xr:uid="{933EC86B-CA59-4167-9832-53C0925899F7}"/>
    <cellStyle name="style1617939773077" xfId="1928" xr:uid="{2F31A5EB-CAB7-4011-B279-7E89EC77AC43}"/>
    <cellStyle name="style1617939773106" xfId="1929" xr:uid="{C1169DB5-36B9-45EC-9E76-BBB90063AF1F}"/>
    <cellStyle name="style1617939773182" xfId="1943" xr:uid="{427124C2-FC09-4004-8609-B9D926E7DF0B}"/>
    <cellStyle name="style1617939773225" xfId="1931" xr:uid="{277FFF7D-8503-4312-B3EF-14E79CC5C567}"/>
    <cellStyle name="style1617939773268" xfId="1932" xr:uid="{5450E04F-FCCF-458D-94E4-133332FD84D8}"/>
    <cellStyle name="style1617939773309" xfId="1944" xr:uid="{195B8908-40CB-486D-8D3C-0088AC3FA5AA}"/>
    <cellStyle name="style1617939773365" xfId="1933" xr:uid="{ED83E30E-9B61-48FC-8AB9-D3BBD59C821B}"/>
    <cellStyle name="style1617939773399" xfId="1934" xr:uid="{B908EE6F-52C7-47EF-A318-3EF2C3A32ED1}"/>
    <cellStyle name="style1617939773441" xfId="1935" xr:uid="{D86C747D-5D6C-4AEC-9B7F-171663CDD6B0}"/>
    <cellStyle name="style1617939773480" xfId="1936" xr:uid="{75C131FF-E151-4EB6-97F1-1B98F7D292E0}"/>
    <cellStyle name="style1617939773522" xfId="1939" xr:uid="{72C02238-A65F-47AA-AEE8-4CE40379D8B3}"/>
    <cellStyle name="style1617939773557" xfId="1940" xr:uid="{73556447-7E8E-4DFF-8B0B-D910CDDE349B}"/>
    <cellStyle name="style1617939773599" xfId="1941" xr:uid="{A55B6BD6-4668-40F2-95BC-160E579E1E05}"/>
    <cellStyle name="style1617939773641" xfId="1942" xr:uid="{712EBBF0-090D-47F9-9415-576BAA65237E}"/>
    <cellStyle name="style1617939773684" xfId="1945" xr:uid="{592D747D-F9F4-4274-88CF-932D9BD9A178}"/>
    <cellStyle name="style1617939773717" xfId="1946" xr:uid="{4153D37E-18EA-46BD-8E25-055A52AC9573}"/>
    <cellStyle name="style1617939773760" xfId="1947" xr:uid="{33C38E83-BC5B-45AD-92A6-1A2D2E3062D1}"/>
    <cellStyle name="style1617939773802" xfId="1948" xr:uid="{609577D7-DDEC-475A-970A-A9368629DC65}"/>
    <cellStyle name="style1617939773883" xfId="1951" xr:uid="{289ECFCE-11FE-4DA6-9004-309F841494E4}"/>
    <cellStyle name="style1617939773914" xfId="1952" xr:uid="{79F7AC11-C407-4643-AFA2-F0132BF4395B}"/>
    <cellStyle name="style1617939773959" xfId="1953" xr:uid="{465C1596-3506-42C4-9BDC-95B143D29726}"/>
    <cellStyle name="style1617939774002" xfId="1954" xr:uid="{4535B646-12AA-4D60-A103-6B77E4630D00}"/>
    <cellStyle name="Título 1 10" xfId="1521" xr:uid="{00000000-0005-0000-0000-0000F3050000}"/>
    <cellStyle name="Título 1 10 2" xfId="1522" xr:uid="{00000000-0005-0000-0000-0000F4050000}"/>
    <cellStyle name="Título 1 11" xfId="1523" xr:uid="{00000000-0005-0000-0000-0000F5050000}"/>
    <cellStyle name="Título 1 11 2" xfId="1524" xr:uid="{00000000-0005-0000-0000-0000F6050000}"/>
    <cellStyle name="Título 1 2" xfId="1525" xr:uid="{00000000-0005-0000-0000-0000F7050000}"/>
    <cellStyle name="Título 1 2 2" xfId="1526" xr:uid="{00000000-0005-0000-0000-0000F8050000}"/>
    <cellStyle name="Título 1 3" xfId="1527" xr:uid="{00000000-0005-0000-0000-0000F9050000}"/>
    <cellStyle name="Título 1 3 2" xfId="1528" xr:uid="{00000000-0005-0000-0000-0000FA050000}"/>
    <cellStyle name="Título 1 4" xfId="1529" xr:uid="{00000000-0005-0000-0000-0000FB050000}"/>
    <cellStyle name="Título 1 4 2" xfId="1530" xr:uid="{00000000-0005-0000-0000-0000FC050000}"/>
    <cellStyle name="Título 1 5" xfId="1531" xr:uid="{00000000-0005-0000-0000-0000FD050000}"/>
    <cellStyle name="Título 1 5 2" xfId="1532" xr:uid="{00000000-0005-0000-0000-0000FE050000}"/>
    <cellStyle name="Título 1 6" xfId="1533" xr:uid="{00000000-0005-0000-0000-0000FF050000}"/>
    <cellStyle name="Título 1 6 2" xfId="1534" xr:uid="{00000000-0005-0000-0000-000000060000}"/>
    <cellStyle name="Título 1 7" xfId="1535" xr:uid="{00000000-0005-0000-0000-000001060000}"/>
    <cellStyle name="Título 1 7 2" xfId="1536" xr:uid="{00000000-0005-0000-0000-000002060000}"/>
    <cellStyle name="Título 1 8" xfId="1537" xr:uid="{00000000-0005-0000-0000-000003060000}"/>
    <cellStyle name="Título 1 8 2" xfId="1538" xr:uid="{00000000-0005-0000-0000-000004060000}"/>
    <cellStyle name="Título 1 9" xfId="1539" xr:uid="{00000000-0005-0000-0000-000005060000}"/>
    <cellStyle name="Título 1 9 2" xfId="1540" xr:uid="{00000000-0005-0000-0000-000006060000}"/>
    <cellStyle name="Título 10" xfId="1541" xr:uid="{00000000-0005-0000-0000-000007060000}"/>
    <cellStyle name="Título 10 2" xfId="1542" xr:uid="{00000000-0005-0000-0000-000008060000}"/>
    <cellStyle name="Título 11" xfId="1543" xr:uid="{00000000-0005-0000-0000-000009060000}"/>
    <cellStyle name="Título 11 2" xfId="1544" xr:uid="{00000000-0005-0000-0000-00000A060000}"/>
    <cellStyle name="Título 12" xfId="1545" xr:uid="{00000000-0005-0000-0000-00000B060000}"/>
    <cellStyle name="Título 12 2" xfId="1546" xr:uid="{00000000-0005-0000-0000-00000C060000}"/>
    <cellStyle name="Título 13" xfId="1547" xr:uid="{00000000-0005-0000-0000-00000D060000}"/>
    <cellStyle name="Título 13 2" xfId="1548" xr:uid="{00000000-0005-0000-0000-00000E060000}"/>
    <cellStyle name="Título 2 10" xfId="1549" xr:uid="{00000000-0005-0000-0000-00000F060000}"/>
    <cellStyle name="Título 2 10 2" xfId="1550" xr:uid="{00000000-0005-0000-0000-000010060000}"/>
    <cellStyle name="Título 2 11" xfId="1551" xr:uid="{00000000-0005-0000-0000-000011060000}"/>
    <cellStyle name="Título 2 11 2" xfId="1552" xr:uid="{00000000-0005-0000-0000-000012060000}"/>
    <cellStyle name="Título 2 2" xfId="1553" xr:uid="{00000000-0005-0000-0000-000013060000}"/>
    <cellStyle name="Título 2 2 2" xfId="1554" xr:uid="{00000000-0005-0000-0000-000014060000}"/>
    <cellStyle name="Título 2 3" xfId="1555" xr:uid="{00000000-0005-0000-0000-000015060000}"/>
    <cellStyle name="Título 2 3 2" xfId="1556" xr:uid="{00000000-0005-0000-0000-000016060000}"/>
    <cellStyle name="Título 2 4" xfId="1557" xr:uid="{00000000-0005-0000-0000-000017060000}"/>
    <cellStyle name="Título 2 4 2" xfId="1558" xr:uid="{00000000-0005-0000-0000-000018060000}"/>
    <cellStyle name="Título 2 5" xfId="1559" xr:uid="{00000000-0005-0000-0000-000019060000}"/>
    <cellStyle name="Título 2 5 2" xfId="1560" xr:uid="{00000000-0005-0000-0000-00001A060000}"/>
    <cellStyle name="Título 2 6" xfId="1561" xr:uid="{00000000-0005-0000-0000-00001B060000}"/>
    <cellStyle name="Título 2 6 2" xfId="1562" xr:uid="{00000000-0005-0000-0000-00001C060000}"/>
    <cellStyle name="Título 2 7" xfId="1563" xr:uid="{00000000-0005-0000-0000-00001D060000}"/>
    <cellStyle name="Título 2 7 2" xfId="1564" xr:uid="{00000000-0005-0000-0000-00001E060000}"/>
    <cellStyle name="Título 2 8" xfId="1565" xr:uid="{00000000-0005-0000-0000-00001F060000}"/>
    <cellStyle name="Título 2 8 2" xfId="1566" xr:uid="{00000000-0005-0000-0000-000020060000}"/>
    <cellStyle name="Título 2 9" xfId="1567" xr:uid="{00000000-0005-0000-0000-000021060000}"/>
    <cellStyle name="Título 2 9 2" xfId="1568" xr:uid="{00000000-0005-0000-0000-000022060000}"/>
    <cellStyle name="Título 3 10" xfId="1569" xr:uid="{00000000-0005-0000-0000-000023060000}"/>
    <cellStyle name="Título 3 10 2" xfId="1570" xr:uid="{00000000-0005-0000-0000-000024060000}"/>
    <cellStyle name="Título 3 11" xfId="1571" xr:uid="{00000000-0005-0000-0000-000025060000}"/>
    <cellStyle name="Título 3 11 2" xfId="1572" xr:uid="{00000000-0005-0000-0000-000026060000}"/>
    <cellStyle name="Título 3 2" xfId="1573" xr:uid="{00000000-0005-0000-0000-000027060000}"/>
    <cellStyle name="Título 3 2 2" xfId="1574" xr:uid="{00000000-0005-0000-0000-000028060000}"/>
    <cellStyle name="Título 3 3" xfId="1575" xr:uid="{00000000-0005-0000-0000-000029060000}"/>
    <cellStyle name="Título 3 3 2" xfId="1576" xr:uid="{00000000-0005-0000-0000-00002A060000}"/>
    <cellStyle name="Título 3 4" xfId="1577" xr:uid="{00000000-0005-0000-0000-00002B060000}"/>
    <cellStyle name="Título 3 4 2" xfId="1578" xr:uid="{00000000-0005-0000-0000-00002C060000}"/>
    <cellStyle name="Título 3 5" xfId="1579" xr:uid="{00000000-0005-0000-0000-00002D060000}"/>
    <cellStyle name="Título 3 5 2" xfId="1580" xr:uid="{00000000-0005-0000-0000-00002E060000}"/>
    <cellStyle name="Título 3 6" xfId="1581" xr:uid="{00000000-0005-0000-0000-00002F060000}"/>
    <cellStyle name="Título 3 6 2" xfId="1582" xr:uid="{00000000-0005-0000-0000-000030060000}"/>
    <cellStyle name="Título 3 7" xfId="1583" xr:uid="{00000000-0005-0000-0000-000031060000}"/>
    <cellStyle name="Título 3 7 2" xfId="1584" xr:uid="{00000000-0005-0000-0000-000032060000}"/>
    <cellStyle name="Título 3 8" xfId="1585" xr:uid="{00000000-0005-0000-0000-000033060000}"/>
    <cellStyle name="Título 3 8 2" xfId="1586" xr:uid="{00000000-0005-0000-0000-000034060000}"/>
    <cellStyle name="Título 3 9" xfId="1587" xr:uid="{00000000-0005-0000-0000-000035060000}"/>
    <cellStyle name="Título 3 9 2" xfId="1588" xr:uid="{00000000-0005-0000-0000-000036060000}"/>
    <cellStyle name="Título 4" xfId="1589" xr:uid="{00000000-0005-0000-0000-000037060000}"/>
    <cellStyle name="Título 4 2" xfId="1590" xr:uid="{00000000-0005-0000-0000-000038060000}"/>
    <cellStyle name="Título 5" xfId="1591" xr:uid="{00000000-0005-0000-0000-000039060000}"/>
    <cellStyle name="Título 5 2" xfId="1592" xr:uid="{00000000-0005-0000-0000-00003A060000}"/>
    <cellStyle name="Título 6" xfId="1593" xr:uid="{00000000-0005-0000-0000-00003B060000}"/>
    <cellStyle name="Título 6 2" xfId="1594" xr:uid="{00000000-0005-0000-0000-00003C060000}"/>
    <cellStyle name="Título 7" xfId="1595" xr:uid="{00000000-0005-0000-0000-00003D060000}"/>
    <cellStyle name="Título 7 2" xfId="1596" xr:uid="{00000000-0005-0000-0000-00003E060000}"/>
    <cellStyle name="Título 8" xfId="1597" xr:uid="{00000000-0005-0000-0000-00003F060000}"/>
    <cellStyle name="Título 8 2" xfId="1598" xr:uid="{00000000-0005-0000-0000-000040060000}"/>
    <cellStyle name="Título 9" xfId="1599" xr:uid="{00000000-0005-0000-0000-000041060000}"/>
    <cellStyle name="Título 9 2" xfId="1600" xr:uid="{00000000-0005-0000-0000-000042060000}"/>
    <cellStyle name="Total 10" xfId="1601" xr:uid="{00000000-0005-0000-0000-000043060000}"/>
    <cellStyle name="Total 10 2" xfId="1602" xr:uid="{00000000-0005-0000-0000-000044060000}"/>
    <cellStyle name="Total 11" xfId="1603" xr:uid="{00000000-0005-0000-0000-000045060000}"/>
    <cellStyle name="Total 11 2" xfId="1604" xr:uid="{00000000-0005-0000-0000-000046060000}"/>
    <cellStyle name="Total 2" xfId="1605" xr:uid="{00000000-0005-0000-0000-000047060000}"/>
    <cellStyle name="Total 2 2" xfId="1606" xr:uid="{00000000-0005-0000-0000-000048060000}"/>
    <cellStyle name="Total 3" xfId="1607" xr:uid="{00000000-0005-0000-0000-000049060000}"/>
    <cellStyle name="Total 3 2" xfId="1608" xr:uid="{00000000-0005-0000-0000-00004A060000}"/>
    <cellStyle name="Total 4" xfId="1609" xr:uid="{00000000-0005-0000-0000-00004B060000}"/>
    <cellStyle name="Total 4 2" xfId="1610" xr:uid="{00000000-0005-0000-0000-00004C060000}"/>
    <cellStyle name="Total 5" xfId="1611" xr:uid="{00000000-0005-0000-0000-00004D060000}"/>
    <cellStyle name="Total 5 2" xfId="1612" xr:uid="{00000000-0005-0000-0000-00004E060000}"/>
    <cellStyle name="Total 6" xfId="1613" xr:uid="{00000000-0005-0000-0000-00004F060000}"/>
    <cellStyle name="Total 6 2" xfId="1614" xr:uid="{00000000-0005-0000-0000-000050060000}"/>
    <cellStyle name="Total 7" xfId="1615" xr:uid="{00000000-0005-0000-0000-000051060000}"/>
    <cellStyle name="Total 7 2" xfId="1616" xr:uid="{00000000-0005-0000-0000-000052060000}"/>
    <cellStyle name="Total 8" xfId="1617" xr:uid="{00000000-0005-0000-0000-000053060000}"/>
    <cellStyle name="Total 8 2" xfId="1618" xr:uid="{00000000-0005-0000-0000-000054060000}"/>
    <cellStyle name="Total 9" xfId="1619" xr:uid="{00000000-0005-0000-0000-000055060000}"/>
    <cellStyle name="Total 9 2" xfId="1620" xr:uid="{00000000-0005-0000-0000-000056060000}"/>
  </cellStyles>
  <dxfs count="87">
    <dxf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ill>
        <patternFill>
          <bgColor indexed="42"/>
        </patternFill>
      </fill>
    </dxf>
    <dxf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ill>
        <patternFill>
          <bgColor indexed="42"/>
        </patternFill>
      </fill>
    </dxf>
    <dxf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ill>
        <patternFill>
          <bgColor indexed="42"/>
        </patternFill>
      </fill>
    </dxf>
    <dxf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ill>
        <patternFill>
          <bgColor indexed="42"/>
        </patternFill>
      </fill>
    </dxf>
    <dxf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ill>
        <patternFill>
          <bgColor indexed="42"/>
        </patternFill>
      </fill>
    </dxf>
    <dxf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ill>
        <patternFill>
          <bgColor indexed="42"/>
        </patternFill>
      </fill>
    </dxf>
    <dxf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ill>
        <patternFill>
          <bgColor indexed="42"/>
        </patternFill>
      </fill>
    </dxf>
    <dxf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ill>
        <patternFill>
          <bgColor indexed="42"/>
        </patternFill>
      </fill>
    </dxf>
    <dxf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ill>
        <patternFill>
          <bgColor indexed="42"/>
        </patternFill>
      </fill>
    </dxf>
    <dxf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ill>
        <patternFill>
          <bgColor indexed="42"/>
        </patternFill>
      </fill>
    </dxf>
    <dxf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ill>
        <patternFill>
          <bgColor indexed="42"/>
        </patternFill>
      </fill>
    </dxf>
    <dxf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ill>
        <patternFill>
          <bgColor indexed="42"/>
        </patternFill>
      </fill>
    </dxf>
    <dxf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ill>
        <patternFill>
          <bgColor indexed="42"/>
        </patternFill>
      </fill>
    </dxf>
    <dxf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ill>
        <patternFill>
          <bgColor indexed="42"/>
        </patternFill>
      </fill>
    </dxf>
    <dxf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ill>
        <patternFill>
          <bgColor indexed="42"/>
        </patternFill>
      </fill>
    </dxf>
    <dxf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ill>
        <patternFill>
          <bgColor indexed="42"/>
        </patternFill>
      </fill>
    </dxf>
    <dxf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ill>
        <patternFill>
          <bgColor indexed="42"/>
        </patternFill>
      </fill>
    </dxf>
    <dxf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ill>
        <patternFill>
          <bgColor indexed="42"/>
        </patternFill>
      </fill>
    </dxf>
    <dxf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ill>
        <patternFill>
          <bgColor indexed="42"/>
        </patternFill>
      </fill>
    </dxf>
    <dxf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ill>
        <patternFill>
          <bgColor indexed="42"/>
        </patternFill>
      </fill>
    </dxf>
    <dxf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ill>
        <patternFill>
          <bgColor indexed="42"/>
        </patternFill>
      </fill>
    </dxf>
    <dxf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ill>
        <patternFill>
          <bgColor indexed="42"/>
        </patternFill>
      </fill>
    </dxf>
    <dxf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ill>
        <patternFill>
          <bgColor indexed="42"/>
        </patternFill>
      </fill>
    </dxf>
    <dxf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ill>
        <patternFill>
          <bgColor indexed="42"/>
        </patternFill>
      </fill>
    </dxf>
    <dxf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ill>
        <patternFill>
          <bgColor indexed="42"/>
        </patternFill>
      </fill>
    </dxf>
    <dxf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ill>
        <patternFill>
          <bgColor indexed="42"/>
        </patternFill>
      </fill>
    </dxf>
    <dxf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ill>
        <patternFill>
          <bgColor indexed="42"/>
        </patternFill>
      </fill>
    </dxf>
    <dxf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ill>
        <patternFill>
          <bgColor indexed="42"/>
        </patternFill>
      </fill>
    </dxf>
    <dxf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ill>
        <patternFill>
          <bgColor indexed="42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010205"/>
      <rgbColor rgb="00152935"/>
      <rgbColor rgb="00264A60"/>
      <rgbColor rgb="00E0E0E0"/>
    </indexedColors>
    <mruColors>
      <color rgb="FF9F9F9F"/>
      <color rgb="FF3798AF"/>
      <color rgb="FF003A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NÚMERO DE CLIENTES DE LAS  PRICIPALES EMPRESAS DISTRIBUIDORAS </a:t>
            </a:r>
          </a:p>
        </c:rich>
      </c:tx>
      <c:layout>
        <c:manualLayout>
          <c:xMode val="edge"/>
          <c:yMode val="edge"/>
          <c:x val="0.20719515445184736"/>
          <c:y val="1.8544989568611617E-2"/>
        </c:manualLayout>
      </c:layout>
      <c:overlay val="0"/>
      <c:spPr>
        <a:solidFill>
          <a:srgbClr val="3798AF"/>
        </a:solidFill>
        <a:ln w="25400">
          <a:noFill/>
        </a:ln>
        <a:scene3d>
          <a:camera prst="orthographicFront"/>
          <a:lightRig rig="threePt" dir="t"/>
        </a:scene3d>
        <a:sp3d>
          <a:bevelT w="38100"/>
        </a:sp3d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3493550707771052"/>
          <c:y val="0.31948341596690133"/>
          <c:w val="0.51290740840195403"/>
          <c:h val="0.4302610406070862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 prstMaterial="plastic">
              <a:bevelT w="158750" h="292100"/>
              <a:bevelB w="120650" h="285750"/>
              <a:contourClr>
                <a:srgbClr val="000000"/>
              </a:contourClr>
            </a:sp3d>
          </c:spPr>
          <c:explosion val="25"/>
          <c:dPt>
            <c:idx val="0"/>
            <c:bubble3D val="0"/>
            <c:explosion val="4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 prstMaterial="plastic">
                <a:bevelT w="158750" h="292100"/>
                <a:bevelB w="120650" h="285750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31A-4ABD-B9F4-F8461AFF1D11}"/>
              </c:ext>
            </c:extLst>
          </c:dPt>
          <c:dPt>
            <c:idx val="1"/>
            <c:bubble3D val="0"/>
            <c:explosion val="8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 prstMaterial="plastic">
                <a:bevelT w="158750" h="292100"/>
                <a:bevelB w="120650" h="285750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31A-4ABD-B9F4-F8461AFF1D11}"/>
              </c:ext>
            </c:extLst>
          </c:dPt>
          <c:dPt>
            <c:idx val="2"/>
            <c:bubble3D val="0"/>
            <c:explosion val="1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 prstMaterial="plastic">
                <a:bevelT w="158750" h="292100"/>
                <a:bevelB w="120650" h="285750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31A-4ABD-B9F4-F8461AFF1D11}"/>
              </c:ext>
            </c:extLst>
          </c:dPt>
          <c:dPt>
            <c:idx val="3"/>
            <c:bubble3D val="0"/>
            <c:explosion val="15"/>
            <c:spPr>
              <a:solidFill>
                <a:srgbClr val="C0C0C0"/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 prstMaterial="plastic">
                <a:bevelT w="158750" h="292100"/>
                <a:bevelB w="120650" h="285750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31A-4ABD-B9F4-F8461AFF1D11}"/>
              </c:ext>
            </c:extLst>
          </c:dPt>
          <c:dPt>
            <c:idx val="4"/>
            <c:bubble3D val="0"/>
            <c:explosion val="6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 prstMaterial="plastic">
                <a:bevelT w="158750" h="292100"/>
                <a:bevelB w="120650" h="285750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31A-4ABD-B9F4-F8461AFF1D11}"/>
              </c:ext>
            </c:extLst>
          </c:dPt>
          <c:dPt>
            <c:idx val="5"/>
            <c:bubble3D val="0"/>
            <c:explosion val="5"/>
            <c:spPr>
              <a:solidFill>
                <a:srgbClr val="339933"/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 prstMaterial="plastic">
                <a:bevelT w="158750" h="292100"/>
                <a:bevelB w="120650" h="285750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031A-4ABD-B9F4-F8461AFF1D11}"/>
              </c:ext>
            </c:extLst>
          </c:dPt>
          <c:dPt>
            <c:idx val="6"/>
            <c:bubble3D val="0"/>
            <c:explosion val="7"/>
            <c:spPr>
              <a:solidFill>
                <a:srgbClr val="00CCFF"/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 prstMaterial="plastic">
                <a:bevelT w="158750" h="292100"/>
                <a:bevelB w="120650" h="285750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D-031A-4ABD-B9F4-F8461AFF1D11}"/>
              </c:ext>
            </c:extLst>
          </c:dPt>
          <c:dLbls>
            <c:dLbl>
              <c:idx val="0"/>
              <c:layout>
                <c:manualLayout>
                  <c:x val="1.3308993398133699E-2"/>
                  <c:y val="-7.7376913101463343E-2"/>
                </c:manualLayout>
              </c:layout>
              <c:spPr/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1A-4ABD-B9F4-F8461AFF1D11}"/>
                </c:ext>
              </c:extLst>
            </c:dLbl>
            <c:dLbl>
              <c:idx val="1"/>
              <c:layout>
                <c:manualLayout>
                  <c:x val="4.8221357827477766E-2"/>
                  <c:y val="-0.12229264093722397"/>
                </c:manualLayout>
              </c:layout>
              <c:spPr/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1A-4ABD-B9F4-F8461AFF1D11}"/>
                </c:ext>
              </c:extLst>
            </c:dLbl>
            <c:dLbl>
              <c:idx val="2"/>
              <c:layout>
                <c:manualLayout>
                  <c:x val="0.10079273726482414"/>
                  <c:y val="1.3057144582518349E-2"/>
                </c:manualLayout>
              </c:layout>
              <c:spPr/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1A-4ABD-B9F4-F8461AFF1D11}"/>
                </c:ext>
              </c:extLst>
            </c:dLbl>
            <c:dLbl>
              <c:idx val="3"/>
              <c:layout>
                <c:manualLayout>
                  <c:x val="0.11443245749201854"/>
                  <c:y val="4.9525185437655384E-2"/>
                </c:manualLayout>
              </c:layout>
              <c:spPr/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1A-4ABD-B9F4-F8461AFF1D11}"/>
                </c:ext>
              </c:extLst>
            </c:dLbl>
            <c:dLbl>
              <c:idx val="4"/>
              <c:layout>
                <c:manualLayout>
                  <c:x val="-1.1916020509395123E-2"/>
                  <c:y val="0.11114872575902265"/>
                </c:manualLayout>
              </c:layout>
              <c:spPr/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1A-4ABD-B9F4-F8461AFF1D11}"/>
                </c:ext>
              </c:extLst>
            </c:dLbl>
            <c:dLbl>
              <c:idx val="5"/>
              <c:layout>
                <c:manualLayout>
                  <c:x val="-8.0446756283457793E-2"/>
                  <c:y val="-5.8565239152396129E-2"/>
                </c:manualLayout>
              </c:layout>
              <c:spPr/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1A-4ABD-B9F4-F8461AFF1D11}"/>
                </c:ext>
              </c:extLst>
            </c:dLbl>
            <c:dLbl>
              <c:idx val="6"/>
              <c:layout>
                <c:manualLayout>
                  <c:x val="-4.6448168207621945E-2"/>
                  <c:y val="-9.0394140098442904E-2"/>
                </c:manualLayout>
              </c:layout>
              <c:spPr/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1A-4ABD-B9F4-F8461AFF1D11}"/>
                </c:ext>
              </c:extLst>
            </c:dLbl>
            <c:dLbl>
              <c:idx val="7"/>
              <c:layout>
                <c:manualLayout>
                  <c:x val="-3.2536849130629195E-2"/>
                  <c:y val="-0.21120931860681486"/>
                </c:manualLayout>
              </c:layout>
              <c:spPr/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31A-4ABD-B9F4-F8461AFF1D1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'5.2'!$Q$97:$Q$103</c:f>
              <c:strCache>
                <c:ptCount val="7"/>
                <c:pt idx="0">
                  <c:v>ENEDIS</c:v>
                </c:pt>
                <c:pt idx="1">
                  <c:v>LUZ DEL SUR</c:v>
                </c:pt>
                <c:pt idx="2">
                  <c:v>HIDRANDINA</c:v>
                </c:pt>
                <c:pt idx="3">
                  <c:v>ELC</c:v>
                </c:pt>
                <c:pt idx="4">
                  <c:v>ELSE</c:v>
                </c:pt>
                <c:pt idx="5">
                  <c:v>ENOSA</c:v>
                </c:pt>
                <c:pt idx="6">
                  <c:v>Otros</c:v>
                </c:pt>
              </c:strCache>
            </c:strRef>
          </c:cat>
          <c:val>
            <c:numRef>
              <c:f>'5.2'!$R$97:$R$103</c:f>
              <c:numCache>
                <c:formatCode>#\ ###\ ##0</c:formatCode>
                <c:ptCount val="7"/>
                <c:pt idx="0">
                  <c:v>1433465.9999999995</c:v>
                </c:pt>
                <c:pt idx="1">
                  <c:v>1159431.9999999995</c:v>
                </c:pt>
                <c:pt idx="2">
                  <c:v>891429.00000000279</c:v>
                </c:pt>
                <c:pt idx="3">
                  <c:v>829279.00000000698</c:v>
                </c:pt>
                <c:pt idx="4">
                  <c:v>561593.00000000256</c:v>
                </c:pt>
                <c:pt idx="5">
                  <c:v>505878.00000000134</c:v>
                </c:pt>
                <c:pt idx="6">
                  <c:v>2183669.9999999972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31A-4ABD-B9F4-F8461AFF1D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 sz="1000"/>
              <a:t>VENTA DE ENERGÍA ELÉCTRICA  DE GENERADORES AL MERCADO LIBRE</a:t>
            </a:r>
          </a:p>
        </c:rich>
      </c:tx>
      <c:layout>
        <c:manualLayout>
          <c:xMode val="edge"/>
          <c:yMode val="edge"/>
          <c:x val="0.1213387874097641"/>
          <c:y val="3.8485157974500049E-2"/>
        </c:manualLayout>
      </c:layout>
      <c:overlay val="0"/>
      <c:spPr>
        <a:solidFill>
          <a:srgbClr val="3798AF"/>
        </a:solidFill>
        <a:ln w="25400">
          <a:noFill/>
        </a:ln>
        <a:effectLst>
          <a:glow rad="63500">
            <a:schemeClr val="accent1">
              <a:satMod val="175000"/>
              <a:alpha val="40000"/>
            </a:schemeClr>
          </a:glow>
        </a:effectLst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731958762886599"/>
          <c:y val="0.37537647621198211"/>
          <c:w val="0.64742268041237117"/>
          <c:h val="0.3723734644022863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/>
            <c:extLst>
              <c:ext xmlns:c16="http://schemas.microsoft.com/office/drawing/2014/chart" uri="{C3380CC4-5D6E-409C-BE32-E72D297353CC}">
                <c16:uniqueId val="{00000001-2043-4543-9D2B-E9EDD0BFCE9A}"/>
              </c:ext>
            </c:extLst>
          </c:dPt>
          <c:dPt>
            <c:idx val="1"/>
            <c:bubble3D val="0"/>
            <c:explosion val="15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043-4543-9D2B-E9EDD0BFCE9A}"/>
              </c:ext>
            </c:extLst>
          </c:dPt>
          <c:dPt>
            <c:idx val="2"/>
            <c:bubble3D val="0"/>
            <c:explosion val="9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043-4543-9D2B-E9EDD0BFCE9A}"/>
              </c:ext>
            </c:extLst>
          </c:dPt>
          <c:dLbls>
            <c:dLbl>
              <c:idx val="0"/>
              <c:layout>
                <c:manualLayout>
                  <c:x val="7.0928874275330969E-2"/>
                  <c:y val="-2.422927525126566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MAT
69,4%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2043-4543-9D2B-E9EDD0BFCE9A}"/>
                </c:ext>
              </c:extLst>
            </c:dLbl>
            <c:dLbl>
              <c:idx val="1"/>
              <c:layout>
                <c:manualLayout>
                  <c:x val="-1.088820628190707E-2"/>
                  <c:y val="-2.671301617594259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AT
7,0%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2043-4543-9D2B-E9EDD0BFCE9A}"/>
                </c:ext>
              </c:extLst>
            </c:dLbl>
            <c:dLbl>
              <c:idx val="2"/>
              <c:layout>
                <c:manualLayout>
                  <c:x val="3.9532101756511208E-2"/>
                  <c:y val="-5.091066484497552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MT
23,6%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2043-4543-9D2B-E9EDD0BFCE9A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('5.3.2'!$D$57,'5.3.2'!$F$57,'5.3.2'!$H$57)</c:f>
              <c:strCache>
                <c:ptCount val="3"/>
                <c:pt idx="0">
                  <c:v>MAT</c:v>
                </c:pt>
                <c:pt idx="1">
                  <c:v>AT</c:v>
                </c:pt>
                <c:pt idx="2">
                  <c:v>MT</c:v>
                </c:pt>
              </c:strCache>
            </c:strRef>
          </c:cat>
          <c:val>
            <c:numRef>
              <c:f>('5.3.2'!$D$74,'5.3.2'!$F$74,'5.3.2'!$H$74)</c:f>
              <c:numCache>
                <c:formatCode>#\ ###\ ##0.00</c:formatCode>
                <c:ptCount val="3"/>
                <c:pt idx="0">
                  <c:v>17402.388649600001</c:v>
                </c:pt>
                <c:pt idx="1">
                  <c:v>1745.64391</c:v>
                </c:pt>
                <c:pt idx="2">
                  <c:v>5917.6806945999988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043-4543-9D2B-E9EDD0BFCE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VENTA MENSUAL DE ENERGÍA ELÉCTRICA POR SECTOR ECONÓMICO</a:t>
            </a:r>
          </a:p>
        </c:rich>
      </c:tx>
      <c:layout>
        <c:manualLayout>
          <c:xMode val="edge"/>
          <c:yMode val="edge"/>
          <c:x val="0.25917201890341424"/>
          <c:y val="3.9827713843461877E-2"/>
        </c:manualLayout>
      </c:layout>
      <c:overlay val="0"/>
      <c:spPr>
        <a:solidFill>
          <a:srgbClr val="3798AF"/>
        </a:solidFill>
        <a:effectLst>
          <a:glow rad="63500">
            <a:schemeClr val="accent1">
              <a:satMod val="175000"/>
              <a:alpha val="40000"/>
            </a:schemeClr>
          </a:glow>
        </a:effectLst>
        <a:scene3d>
          <a:camera prst="orthographicFront"/>
          <a:lightRig rig="soft" dir="t"/>
        </a:scene3d>
        <a:sp3d prstMaterial="plastic">
          <a:bevelT w="38100"/>
        </a:sp3d>
      </c:spPr>
    </c:title>
    <c:autoTitleDeleted val="0"/>
    <c:plotArea>
      <c:layout>
        <c:manualLayout>
          <c:layoutTarget val="inner"/>
          <c:xMode val="edge"/>
          <c:yMode val="edge"/>
          <c:x val="0.15221608602797979"/>
          <c:y val="0.17765067834812404"/>
          <c:w val="0.78805543272713585"/>
          <c:h val="0.62464270774017805"/>
        </c:manualLayout>
      </c:layout>
      <c:lineChart>
        <c:grouping val="standard"/>
        <c:varyColors val="0"/>
        <c:ser>
          <c:idx val="0"/>
          <c:order val="0"/>
          <c:tx>
            <c:strRef>
              <c:f>'5.3.3 '!$K$47:$K$48</c:f>
              <c:strCache>
                <c:ptCount val="2"/>
                <c:pt idx="0">
                  <c:v>Industrial</c:v>
                </c:pt>
              </c:strCache>
            </c:strRef>
          </c:tx>
          <c:spPr>
            <a:ln w="34925"/>
          </c:spPr>
          <c:cat>
            <c:strRef>
              <c:f>'5.3.3 '!$J$49:$J$60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'5.3.3 '!$K$49:$K$60</c:f>
              <c:numCache>
                <c:formatCode>#\ ###\ ##0.00</c:formatCode>
                <c:ptCount val="12"/>
                <c:pt idx="0">
                  <c:v>2298.3914006699902</c:v>
                </c:pt>
                <c:pt idx="1">
                  <c:v>2104.7737968599995</c:v>
                </c:pt>
                <c:pt idx="2">
                  <c:v>2379.2691016700055</c:v>
                </c:pt>
                <c:pt idx="3">
                  <c:v>2285.380035429997</c:v>
                </c:pt>
                <c:pt idx="4">
                  <c:v>2422.7733766700117</c:v>
                </c:pt>
                <c:pt idx="5">
                  <c:v>2328.1220928099983</c:v>
                </c:pt>
                <c:pt idx="6">
                  <c:v>2368.7761928600021</c:v>
                </c:pt>
                <c:pt idx="7">
                  <c:v>2382.405098279994</c:v>
                </c:pt>
                <c:pt idx="8">
                  <c:v>2279.5478696800019</c:v>
                </c:pt>
                <c:pt idx="9">
                  <c:v>2402.9918341200087</c:v>
                </c:pt>
                <c:pt idx="10">
                  <c:v>2340.0403431399918</c:v>
                </c:pt>
                <c:pt idx="11">
                  <c:v>2412.0176587199999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7FA-4AEF-A628-14B02473E744}"/>
            </c:ext>
          </c:extLst>
        </c:ser>
        <c:ser>
          <c:idx val="1"/>
          <c:order val="1"/>
          <c:tx>
            <c:strRef>
              <c:f>'5.3.3 '!$L$47:$L$48</c:f>
              <c:strCache>
                <c:ptCount val="2"/>
                <c:pt idx="0">
                  <c:v>Comercial</c:v>
                </c:pt>
              </c:strCache>
            </c:strRef>
          </c:tx>
          <c:spPr>
            <a:ln w="34925"/>
          </c:spPr>
          <c:marker>
            <c:symbol val="square"/>
            <c:size val="6"/>
          </c:marker>
          <c:cat>
            <c:strRef>
              <c:f>'5.3.3 '!$J$49:$J$60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'5.3.3 '!$L$49:$L$60</c:f>
              <c:numCache>
                <c:formatCode>#\ ###\ ##0.00</c:formatCode>
                <c:ptCount val="12"/>
                <c:pt idx="0">
                  <c:v>714.44095894000088</c:v>
                </c:pt>
                <c:pt idx="1">
                  <c:v>712.8768084300076</c:v>
                </c:pt>
                <c:pt idx="2">
                  <c:v>736.74624158000472</c:v>
                </c:pt>
                <c:pt idx="3">
                  <c:v>710.32688190001113</c:v>
                </c:pt>
                <c:pt idx="4">
                  <c:v>677.51566468000442</c:v>
                </c:pt>
                <c:pt idx="5">
                  <c:v>634.99514505000104</c:v>
                </c:pt>
                <c:pt idx="6">
                  <c:v>634.11159274999807</c:v>
                </c:pt>
                <c:pt idx="7">
                  <c:v>631.92940422999959</c:v>
                </c:pt>
                <c:pt idx="8">
                  <c:v>632.80889891999777</c:v>
                </c:pt>
                <c:pt idx="9">
                  <c:v>654.69647887999565</c:v>
                </c:pt>
                <c:pt idx="10">
                  <c:v>670.88971749000075</c:v>
                </c:pt>
                <c:pt idx="11">
                  <c:v>711.56308381000224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FA-4AEF-A628-14B02473E744}"/>
            </c:ext>
          </c:extLst>
        </c:ser>
        <c:ser>
          <c:idx val="2"/>
          <c:order val="2"/>
          <c:tx>
            <c:strRef>
              <c:f>'5.3.3 '!$M$47:$M$48</c:f>
              <c:strCache>
                <c:ptCount val="2"/>
                <c:pt idx="0">
                  <c:v>Residencial</c:v>
                </c:pt>
              </c:strCache>
            </c:strRef>
          </c:tx>
          <c:spPr>
            <a:ln w="34925"/>
          </c:spPr>
          <c:marker>
            <c:symbol val="triangle"/>
            <c:size val="6"/>
          </c:marker>
          <c:cat>
            <c:strRef>
              <c:f>'5.3.3 '!$J$49:$J$60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'5.3.3 '!$M$49:$M$60</c:f>
              <c:numCache>
                <c:formatCode>#\ ###\ ##0.00</c:formatCode>
                <c:ptCount val="12"/>
                <c:pt idx="0">
                  <c:v>876.29915045999826</c:v>
                </c:pt>
                <c:pt idx="1">
                  <c:v>857.12588339000274</c:v>
                </c:pt>
                <c:pt idx="2">
                  <c:v>893.13348316000508</c:v>
                </c:pt>
                <c:pt idx="3">
                  <c:v>852.08416099000488</c:v>
                </c:pt>
                <c:pt idx="4">
                  <c:v>849.44012351999436</c:v>
                </c:pt>
                <c:pt idx="5">
                  <c:v>824.96163622999279</c:v>
                </c:pt>
                <c:pt idx="6">
                  <c:v>827.89438704999907</c:v>
                </c:pt>
                <c:pt idx="7">
                  <c:v>837.17726310000205</c:v>
                </c:pt>
                <c:pt idx="8">
                  <c:v>835.44563955000331</c:v>
                </c:pt>
                <c:pt idx="9">
                  <c:v>837.49085777999971</c:v>
                </c:pt>
                <c:pt idx="10">
                  <c:v>841.18413079000243</c:v>
                </c:pt>
                <c:pt idx="11">
                  <c:v>854.63290387999905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FA-4AEF-A628-14B02473E744}"/>
            </c:ext>
          </c:extLst>
        </c:ser>
        <c:ser>
          <c:idx val="4"/>
          <c:order val="3"/>
          <c:tx>
            <c:strRef>
              <c:f>'5.3.3 '!$N$47:$N$48</c:f>
              <c:strCache>
                <c:ptCount val="2"/>
                <c:pt idx="0">
                  <c:v>Alumbrado Público</c:v>
                </c:pt>
              </c:strCache>
            </c:strRef>
          </c:tx>
          <c:spPr>
            <a:ln w="34925"/>
          </c:spPr>
          <c:cat>
            <c:strRef>
              <c:f>'5.3.3 '!$J$49:$J$60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'5.3.3 '!$N$49:$N$60</c:f>
              <c:numCache>
                <c:formatCode>#\ ###\ ##0.00</c:formatCode>
                <c:ptCount val="12"/>
                <c:pt idx="0">
                  <c:v>89.958934889999981</c:v>
                </c:pt>
                <c:pt idx="1">
                  <c:v>84.90175004999999</c:v>
                </c:pt>
                <c:pt idx="2">
                  <c:v>88.397307990000058</c:v>
                </c:pt>
                <c:pt idx="3">
                  <c:v>89.387296470000138</c:v>
                </c:pt>
                <c:pt idx="4">
                  <c:v>93.653221779999924</c:v>
                </c:pt>
                <c:pt idx="5">
                  <c:v>94.95694103000011</c:v>
                </c:pt>
                <c:pt idx="6">
                  <c:v>97.833604939999887</c:v>
                </c:pt>
                <c:pt idx="7">
                  <c:v>98.66027073000005</c:v>
                </c:pt>
                <c:pt idx="8">
                  <c:v>96.296831019999928</c:v>
                </c:pt>
                <c:pt idx="9">
                  <c:v>94.894148379999876</c:v>
                </c:pt>
                <c:pt idx="10">
                  <c:v>87.73294632000011</c:v>
                </c:pt>
                <c:pt idx="11">
                  <c:v>89.805367909999973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7FA-4AEF-A628-14B02473E7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43776"/>
        <c:axId val="114445312"/>
      </c:lineChart>
      <c:catAx>
        <c:axId val="1144437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144453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44453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E"/>
                  <a:t>GW.h</a:t>
                </a:r>
              </a:p>
            </c:rich>
          </c:tx>
          <c:layout>
            <c:manualLayout>
              <c:xMode val="edge"/>
              <c:yMode val="edge"/>
              <c:x val="2.6974984385548781E-2"/>
              <c:y val="0.44126133805923834"/>
            </c:manualLayout>
          </c:layout>
          <c:overlay val="0"/>
        </c:title>
        <c:numFmt formatCode="#,##0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1444377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1881842830168926"/>
          <c:y val="0.89398389303901116"/>
          <c:w val="0.79672475603548176"/>
          <c:h val="9.4554590932543703E-2"/>
        </c:manualLayout>
      </c:layout>
      <c:overlay val="0"/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PORCENTAJE DE VENTA DE ENERGÍA  ELÉCTRICA                                                                POR  SECTOR ECONÓMICO</a:t>
            </a:r>
          </a:p>
        </c:rich>
      </c:tx>
      <c:layout>
        <c:manualLayout>
          <c:xMode val="edge"/>
          <c:yMode val="edge"/>
          <c:x val="0.25424651558444389"/>
          <c:y val="3.1394228874543836E-2"/>
        </c:manualLayout>
      </c:layout>
      <c:overlay val="0"/>
      <c:spPr>
        <a:solidFill>
          <a:srgbClr val="3798AF"/>
        </a:solidFill>
        <a:scene3d>
          <a:camera prst="orthographicFront"/>
          <a:lightRig rig="threePt" dir="t"/>
        </a:scene3d>
        <a:sp3d prstMaterial="plastic">
          <a:bevelT w="38100"/>
        </a:sp3d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809980806142035"/>
          <c:y val="0.40240811361994383"/>
          <c:w val="0.66410748560460653"/>
          <c:h val="0.40597071707499977"/>
        </c:manualLayout>
      </c:layout>
      <c:pie3DChart>
        <c:varyColors val="1"/>
        <c:ser>
          <c:idx val="0"/>
          <c:order val="0"/>
          <c:tx>
            <c:strRef>
              <c:f>'5.3.3 '!$B$19</c:f>
              <c:strCache>
                <c:ptCount val="1"/>
                <c:pt idx="0">
                  <c:v>Total energía por sector</c:v>
                </c:pt>
              </c:strCache>
            </c:strRef>
          </c:tx>
          <c:spPr>
            <a:scene3d>
              <a:camera prst="orthographicFront"/>
              <a:lightRig rig="threePt" dir="t">
                <a:rot lat="0" lon="0" rev="1200000"/>
              </a:lightRig>
            </a:scene3d>
            <a:sp3d prstMaterial="plastic">
              <a:bevelT w="127000" h="292100"/>
              <a:bevelB w="69850" h="88900"/>
            </a:sp3d>
          </c:spPr>
          <c:explosion val="22"/>
          <c:dPt>
            <c:idx val="0"/>
            <c:bubble3D val="0"/>
            <c:explosion val="13"/>
            <c:spPr>
              <a:solidFill>
                <a:srgbClr val="007DDA"/>
              </a:solidFill>
              <a:scene3d>
                <a:camera prst="orthographicFront"/>
                <a:lightRig rig="threePt" dir="t">
                  <a:rot lat="0" lon="0" rev="1200000"/>
                </a:lightRig>
              </a:scene3d>
              <a:sp3d prstMaterial="plastic">
                <a:bevelT w="127000" h="292100"/>
                <a:bevelB w="69850" h="88900"/>
              </a:sp3d>
            </c:spPr>
            <c:extLst>
              <c:ext xmlns:c16="http://schemas.microsoft.com/office/drawing/2014/chart" uri="{C3380CC4-5D6E-409C-BE32-E72D297353CC}">
                <c16:uniqueId val="{00000001-5FDF-4982-939B-A06A8DAA13DA}"/>
              </c:ext>
            </c:extLst>
          </c:dPt>
          <c:dPt>
            <c:idx val="1"/>
            <c:bubble3D val="0"/>
            <c:explosion val="15"/>
            <c:spPr>
              <a:solidFill>
                <a:srgbClr val="FF0000"/>
              </a:solidFill>
              <a:scene3d>
                <a:camera prst="orthographicFront"/>
                <a:lightRig rig="threePt" dir="t">
                  <a:rot lat="0" lon="0" rev="1200000"/>
                </a:lightRig>
              </a:scene3d>
              <a:sp3d prstMaterial="plastic">
                <a:bevelT w="127000" h="292100"/>
                <a:bevelB w="69850" h="88900"/>
              </a:sp3d>
            </c:spPr>
            <c:extLst>
              <c:ext xmlns:c16="http://schemas.microsoft.com/office/drawing/2014/chart" uri="{C3380CC4-5D6E-409C-BE32-E72D297353CC}">
                <c16:uniqueId val="{00000003-5FDF-4982-939B-A06A8DAA13DA}"/>
              </c:ext>
            </c:extLst>
          </c:dPt>
          <c:dPt>
            <c:idx val="2"/>
            <c:bubble3D val="0"/>
            <c:explosion val="17"/>
            <c:spPr>
              <a:solidFill>
                <a:srgbClr val="92D050"/>
              </a:solidFill>
              <a:scene3d>
                <a:camera prst="orthographicFront"/>
                <a:lightRig rig="threePt" dir="t">
                  <a:rot lat="0" lon="0" rev="1200000"/>
                </a:lightRig>
              </a:scene3d>
              <a:sp3d prstMaterial="plastic">
                <a:bevelT w="127000" h="292100"/>
                <a:bevelB w="69850" h="88900"/>
              </a:sp3d>
            </c:spPr>
            <c:extLst>
              <c:ext xmlns:c16="http://schemas.microsoft.com/office/drawing/2014/chart" uri="{C3380CC4-5D6E-409C-BE32-E72D297353CC}">
                <c16:uniqueId val="{00000005-5FDF-4982-939B-A06A8DAA13DA}"/>
              </c:ext>
            </c:extLst>
          </c:dPt>
          <c:dPt>
            <c:idx val="3"/>
            <c:bubble3D val="0"/>
            <c:explosion val="16"/>
            <c:spPr>
              <a:solidFill>
                <a:srgbClr val="FFFF15"/>
              </a:solidFill>
              <a:scene3d>
                <a:camera prst="orthographicFront"/>
                <a:lightRig rig="threePt" dir="t">
                  <a:rot lat="0" lon="0" rev="1200000"/>
                </a:lightRig>
              </a:scene3d>
              <a:sp3d prstMaterial="plastic">
                <a:bevelT w="127000" h="292100"/>
                <a:bevelB w="69850" h="88900"/>
              </a:sp3d>
            </c:spPr>
            <c:extLst>
              <c:ext xmlns:c16="http://schemas.microsoft.com/office/drawing/2014/chart" uri="{C3380CC4-5D6E-409C-BE32-E72D297353CC}">
                <c16:uniqueId val="{00000007-5FDF-4982-939B-A06A8DAA13DA}"/>
              </c:ext>
            </c:extLst>
          </c:dPt>
          <c:dLbls>
            <c:dLbl>
              <c:idx val="0"/>
              <c:layout>
                <c:manualLayout>
                  <c:x val="4.8234813440210432E-2"/>
                  <c:y val="-1.542264589042718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Industrial
59,1%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5FDF-4982-939B-A06A8DAA13DA}"/>
                </c:ext>
              </c:extLst>
            </c:dLbl>
            <c:dLbl>
              <c:idx val="1"/>
              <c:layout>
                <c:manualLayout>
                  <c:x val="-1.8831054099427771E-2"/>
                  <c:y val="5.149685276301344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Comercial
17,1%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5FDF-4982-939B-A06A8DAA13DA}"/>
                </c:ext>
              </c:extLst>
            </c:dLbl>
            <c:dLbl>
              <c:idx val="2"/>
              <c:layout>
                <c:manualLayout>
                  <c:x val="-8.2098959562074414E-3"/>
                  <c:y val="-5.66660611756529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Residencial
21,5%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5FDF-4982-939B-A06A8DAA13DA}"/>
                </c:ext>
              </c:extLst>
            </c:dLbl>
            <c:dLbl>
              <c:idx val="3"/>
              <c:layout>
                <c:manualLayout>
                  <c:x val="0.1039982609336844"/>
                  <c:y val="-3.09975596079577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Alumbrado
2,3%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5FDF-4982-939B-A06A8DAA13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'5.3.3 '!$C$5:$F$6</c:f>
              <c:strCache>
                <c:ptCount val="4"/>
                <c:pt idx="0">
                  <c:v>Industrial</c:v>
                </c:pt>
                <c:pt idx="1">
                  <c:v>Comercial</c:v>
                </c:pt>
                <c:pt idx="2">
                  <c:v>Residencial</c:v>
                </c:pt>
                <c:pt idx="3">
                  <c:v>Alumbrado Publico</c:v>
                </c:pt>
              </c:strCache>
            </c:strRef>
          </c:cat>
          <c:val>
            <c:numRef>
              <c:f>'5.3.3 '!$C$20:$F$20</c:f>
              <c:numCache>
                <c:formatCode>0.0%</c:formatCode>
                <c:ptCount val="4"/>
                <c:pt idx="0">
                  <c:v>0.59055362758708307</c:v>
                </c:pt>
                <c:pt idx="1">
                  <c:v>0.17129427404816605</c:v>
                </c:pt>
                <c:pt idx="2">
                  <c:v>0.21481887602222946</c:v>
                </c:pt>
                <c:pt idx="3">
                  <c:v>2.333322234252147E-2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FDF-4982-939B-A06A8DAA13DA}"/>
            </c:ext>
          </c:extLst>
        </c:ser>
        <c:ser>
          <c:idx val="1"/>
          <c:order val="1"/>
          <c:tx>
            <c:strRef>
              <c:f>'5.3.3 '!$B$20</c:f>
              <c:strCache>
                <c:ptCount val="1"/>
              </c:strCache>
            </c:strRef>
          </c:tx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FDF-4982-939B-A06A8DAA13D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FDF-4982-939B-A06A8DAA13D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FDF-4982-939B-A06A8DAA13D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FDF-4982-939B-A06A8DAA13DA}"/>
              </c:ext>
            </c:extLst>
          </c:dPt>
          <c:cat>
            <c:strRef>
              <c:f>'5.3.3 '!$C$5:$F$6</c:f>
              <c:strCache>
                <c:ptCount val="4"/>
                <c:pt idx="0">
                  <c:v>Industrial</c:v>
                </c:pt>
                <c:pt idx="1">
                  <c:v>Comercial</c:v>
                </c:pt>
                <c:pt idx="2">
                  <c:v>Residencial</c:v>
                </c:pt>
                <c:pt idx="3">
                  <c:v>Alumbrado Publico</c:v>
                </c:pt>
              </c:strCache>
            </c:strRef>
          </c:cat>
          <c:val>
            <c:numRef>
              <c:f>'5.3.3 '!$C$20:$F$20</c:f>
              <c:numCache>
                <c:formatCode>0.0%</c:formatCode>
                <c:ptCount val="4"/>
                <c:pt idx="0">
                  <c:v>0.59055362758708307</c:v>
                </c:pt>
                <c:pt idx="1">
                  <c:v>0.17129427404816605</c:v>
                </c:pt>
                <c:pt idx="2">
                  <c:v>0.21481887602222946</c:v>
                </c:pt>
                <c:pt idx="3">
                  <c:v>2.333322234252147E-2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FDF-4982-939B-A06A8DAA13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75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VENTA DE ENERGÍA ELÉCTRICA A CLIENTE FINAL</a:t>
            </a:r>
          </a:p>
        </c:rich>
      </c:tx>
      <c:layout>
        <c:manualLayout>
          <c:xMode val="edge"/>
          <c:yMode val="edge"/>
          <c:x val="0.30403333603918065"/>
          <c:y val="3.0521464146590613E-2"/>
        </c:manualLayout>
      </c:layout>
      <c:overlay val="0"/>
      <c:spPr>
        <a:solidFill>
          <a:srgbClr val="3798A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84244912597675E-2"/>
          <c:y val="0.19819877943992656"/>
          <c:w val="0.85725823596118311"/>
          <c:h val="0.71480290615260755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000000"/>
                </a:gs>
                <a:gs pos="50000">
                  <a:srgbClr val="99CC00"/>
                </a:gs>
                <a:gs pos="100000">
                  <a:srgbClr val="000000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sz="900"/>
                      <a:t>13,0%</a:t>
                    </a:r>
                    <a:endParaRPr lang="en-US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2D55-47E8-B87D-8F6F3306CC0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sz="900"/>
                      <a:t>14,4%</a:t>
                    </a:r>
                    <a:endParaRPr lang="en-US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2D55-47E8-B87D-8F6F3306CC0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 sz="900"/>
                      <a:t>11,2%</a:t>
                    </a:r>
                    <a:endParaRPr lang="en-US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2D55-47E8-B87D-8F6F3306CC0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 sz="900"/>
                      <a:t>11,3%</a:t>
                    </a:r>
                    <a:endParaRPr lang="en-US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2D55-47E8-B87D-8F6F3306CC02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 sz="900"/>
                      <a:t>9,7%</a:t>
                    </a:r>
                    <a:endParaRPr lang="en-US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2D55-47E8-B87D-8F6F3306CC02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 sz="900"/>
                      <a:t>8,8%</a:t>
                    </a:r>
                    <a:endParaRPr lang="en-US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2D55-47E8-B87D-8F6F3306CC02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r>
                      <a:rPr lang="en-US" sz="900"/>
                      <a:t>31,6%</a:t>
                    </a:r>
                    <a:endParaRPr lang="en-US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2D55-47E8-B87D-8F6F3306CC02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'5.3.4'!$I$77:$I$83</c:f>
              <c:strCache>
                <c:ptCount val="7"/>
                <c:pt idx="0">
                  <c:v>LUZ DEL SUR</c:v>
                </c:pt>
                <c:pt idx="1">
                  <c:v>ENEL DISTRIBUCION</c:v>
                </c:pt>
                <c:pt idx="2">
                  <c:v>ENGIE</c:v>
                </c:pt>
                <c:pt idx="3">
                  <c:v>ENEL GENERACION</c:v>
                </c:pt>
                <c:pt idx="4">
                  <c:v>KALLPA</c:v>
                </c:pt>
                <c:pt idx="5">
                  <c:v>ELECTROPERÚ</c:v>
                </c:pt>
                <c:pt idx="6">
                  <c:v>Otros</c:v>
                </c:pt>
              </c:strCache>
            </c:strRef>
          </c:cat>
          <c:val>
            <c:numRef>
              <c:f>'5.3.4'!$J$77:$J$83</c:f>
              <c:numCache>
                <c:formatCode>0.00</c:formatCode>
                <c:ptCount val="7"/>
                <c:pt idx="0">
                  <c:v>6176.8087633400337</c:v>
                </c:pt>
                <c:pt idx="1">
                  <c:v>6840.1469827699439</c:v>
                </c:pt>
                <c:pt idx="2">
                  <c:v>5306.208347800004</c:v>
                </c:pt>
                <c:pt idx="3">
                  <c:v>5355.9876873000057</c:v>
                </c:pt>
                <c:pt idx="4">
                  <c:v>4598.4886280000019</c:v>
                </c:pt>
                <c:pt idx="5">
                  <c:v>4153.5496359999997</c:v>
                </c:pt>
                <c:pt idx="6">
                  <c:v>14989.547873769978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D55-47E8-B87D-8F6F3306CC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063808"/>
        <c:axId val="113074176"/>
      </c:barChart>
      <c:catAx>
        <c:axId val="113063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TOTAL  : 47</a:t>
                </a:r>
                <a:r>
                  <a:rPr lang="es-PE" baseline="0"/>
                  <a:t> 421</a:t>
                </a:r>
                <a:r>
                  <a:rPr lang="es-PE"/>
                  <a:t> GWh</a:t>
                </a:r>
              </a:p>
            </c:rich>
          </c:tx>
          <c:layout>
            <c:manualLayout>
              <c:xMode val="edge"/>
              <c:yMode val="edge"/>
              <c:x val="0.43693113618529639"/>
              <c:y val="9.252784742689287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13074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3074176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GWh</a:t>
                </a:r>
              </a:p>
            </c:rich>
          </c:tx>
          <c:layout>
            <c:manualLayout>
              <c:xMode val="edge"/>
              <c:yMode val="edge"/>
              <c:x val="1.1175907135319425E-2"/>
              <c:y val="0.5225241816839933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13063808"/>
        <c:crosses val="autoZero"/>
        <c:crossBetween val="between"/>
        <c:majorUnit val="100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EMPRESAS GENERADORAS CON MAYOR VENTA A CLIENTE FINAL</a:t>
            </a:r>
          </a:p>
        </c:rich>
      </c:tx>
      <c:layout>
        <c:manualLayout>
          <c:xMode val="edge"/>
          <c:yMode val="edge"/>
          <c:x val="0.27616039108855467"/>
          <c:y val="6.6745256842894646E-2"/>
        </c:manualLayout>
      </c:layout>
      <c:overlay val="0"/>
      <c:spPr>
        <a:solidFill>
          <a:srgbClr val="3798AF"/>
        </a:solidFill>
        <a:effectLst>
          <a:glow rad="63500">
            <a:schemeClr val="accent1">
              <a:satMod val="175000"/>
              <a:alpha val="40000"/>
            </a:schemeClr>
          </a:glow>
        </a:effectLst>
      </c:spPr>
    </c:title>
    <c:autoTitleDeleted val="0"/>
    <c:plotArea>
      <c:layout>
        <c:manualLayout>
          <c:layoutTarget val="inner"/>
          <c:xMode val="edge"/>
          <c:yMode val="edge"/>
          <c:x val="0.12273818479696408"/>
          <c:y val="0.18067226890756302"/>
          <c:w val="0.82766270458230939"/>
          <c:h val="0.64787576552930881"/>
        </c:manualLayout>
      </c:layout>
      <c:lineChart>
        <c:grouping val="standard"/>
        <c:varyColors val="0"/>
        <c:ser>
          <c:idx val="0"/>
          <c:order val="0"/>
          <c:tx>
            <c:strRef>
              <c:f>'5.3.5.1'!$T$92</c:f>
              <c:strCache>
                <c:ptCount val="1"/>
                <c:pt idx="0">
                  <c:v>ENGIE</c:v>
                </c:pt>
              </c:strCache>
            </c:strRef>
          </c:tx>
          <c:spPr>
            <a:ln w="31750"/>
          </c:spPr>
          <c:cat>
            <c:strRef>
              <c:f>'5.3.5.1'!$U$91:$AF$91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'5.3.5.1'!$U$92:$AF$92</c:f>
              <c:numCache>
                <c:formatCode>#,##0.00</c:formatCode>
                <c:ptCount val="12"/>
                <c:pt idx="0">
                  <c:v>417.1681759999999</c:v>
                </c:pt>
                <c:pt idx="1">
                  <c:v>390.04017539999978</c:v>
                </c:pt>
                <c:pt idx="2">
                  <c:v>447.58768909999969</c:v>
                </c:pt>
                <c:pt idx="3">
                  <c:v>427.16051939999966</c:v>
                </c:pt>
                <c:pt idx="4">
                  <c:v>461.1033521</c:v>
                </c:pt>
                <c:pt idx="5">
                  <c:v>444.21651900000018</c:v>
                </c:pt>
                <c:pt idx="6">
                  <c:v>448.5748556999996</c:v>
                </c:pt>
                <c:pt idx="7">
                  <c:v>461.14211360000007</c:v>
                </c:pt>
                <c:pt idx="8">
                  <c:v>445.95015499999971</c:v>
                </c:pt>
                <c:pt idx="9">
                  <c:v>464.53438740000018</c:v>
                </c:pt>
                <c:pt idx="10">
                  <c:v>439.58117689999995</c:v>
                </c:pt>
                <c:pt idx="11">
                  <c:v>459.14922820000032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28-430B-B0B5-A06C0A8CDC60}"/>
            </c:ext>
          </c:extLst>
        </c:ser>
        <c:ser>
          <c:idx val="1"/>
          <c:order val="1"/>
          <c:tx>
            <c:strRef>
              <c:f>'5.3.5.1'!$T$93</c:f>
              <c:strCache>
                <c:ptCount val="1"/>
                <c:pt idx="0">
                  <c:v>Enel Generación Perú S.A.A.</c:v>
                </c:pt>
              </c:strCache>
            </c:strRef>
          </c:tx>
          <c:spPr>
            <a:ln w="31750"/>
          </c:spPr>
          <c:cat>
            <c:strRef>
              <c:f>'5.3.5.1'!$U$91:$AF$91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'5.3.5.1'!$U$93:$AF$93</c:f>
              <c:numCache>
                <c:formatCode>###0.00</c:formatCode>
                <c:ptCount val="12"/>
                <c:pt idx="0">
                  <c:v>456.41438099999988</c:v>
                </c:pt>
                <c:pt idx="1">
                  <c:v>415.48062659999971</c:v>
                </c:pt>
                <c:pt idx="2">
                  <c:v>454.86780729999992</c:v>
                </c:pt>
                <c:pt idx="3">
                  <c:v>422.00224889999998</c:v>
                </c:pt>
                <c:pt idx="4">
                  <c:v>480.35930299999978</c:v>
                </c:pt>
                <c:pt idx="5">
                  <c:v>434.79931950000008</c:v>
                </c:pt>
                <c:pt idx="6">
                  <c:v>451.26126960000005</c:v>
                </c:pt>
                <c:pt idx="7">
                  <c:v>455.03029949999984</c:v>
                </c:pt>
                <c:pt idx="8">
                  <c:v>451.04372270000022</c:v>
                </c:pt>
                <c:pt idx="9">
                  <c:v>439.65208930000017</c:v>
                </c:pt>
                <c:pt idx="10">
                  <c:v>440.57212199999935</c:v>
                </c:pt>
                <c:pt idx="11">
                  <c:v>454.50449789999976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28-430B-B0B5-A06C0A8CDC60}"/>
            </c:ext>
          </c:extLst>
        </c:ser>
        <c:ser>
          <c:idx val="2"/>
          <c:order val="2"/>
          <c:tx>
            <c:strRef>
              <c:f>'5.3.5.1'!$T$95</c:f>
              <c:strCache>
                <c:ptCount val="1"/>
                <c:pt idx="0">
                  <c:v>ELECTROPERÚ</c:v>
                </c:pt>
              </c:strCache>
            </c:strRef>
          </c:tx>
          <c:spPr>
            <a:ln w="31750"/>
          </c:spPr>
          <c:cat>
            <c:strRef>
              <c:f>'5.3.5.1'!$U$91:$AF$91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'5.3.5.1'!$U$95:$AF$95</c:f>
              <c:numCache>
                <c:formatCode>###0.00</c:formatCode>
                <c:ptCount val="12"/>
                <c:pt idx="0">
                  <c:v>344.88126599999998</c:v>
                </c:pt>
                <c:pt idx="1">
                  <c:v>311.75899000000004</c:v>
                </c:pt>
                <c:pt idx="2">
                  <c:v>348.89062000000001</c:v>
                </c:pt>
                <c:pt idx="3">
                  <c:v>350.76070900000002</c:v>
                </c:pt>
                <c:pt idx="4">
                  <c:v>344.66466200000002</c:v>
                </c:pt>
                <c:pt idx="5">
                  <c:v>353.66780600000004</c:v>
                </c:pt>
                <c:pt idx="6">
                  <c:v>366.25116799999995</c:v>
                </c:pt>
                <c:pt idx="7">
                  <c:v>354.93112300000001</c:v>
                </c:pt>
                <c:pt idx="8">
                  <c:v>330.81193400000001</c:v>
                </c:pt>
                <c:pt idx="9">
                  <c:v>360.84025099999997</c:v>
                </c:pt>
                <c:pt idx="10">
                  <c:v>316.31703099999999</c:v>
                </c:pt>
                <c:pt idx="11">
                  <c:v>369.77407599999998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28-430B-B0B5-A06C0A8CDC60}"/>
            </c:ext>
          </c:extLst>
        </c:ser>
        <c:ser>
          <c:idx val="3"/>
          <c:order val="3"/>
          <c:tx>
            <c:strRef>
              <c:f>'5.3.5.1'!$T$94</c:f>
              <c:strCache>
                <c:ptCount val="1"/>
                <c:pt idx="0">
                  <c:v>KALLPA</c:v>
                </c:pt>
              </c:strCache>
            </c:strRef>
          </c:tx>
          <c:spPr>
            <a:ln w="31750"/>
          </c:spPr>
          <c:cat>
            <c:strRef>
              <c:f>'5.3.5.1'!$U$91:$AF$91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'5.3.5.1'!$U$94:$AF$94</c:f>
              <c:numCache>
                <c:formatCode>###0.00</c:formatCode>
                <c:ptCount val="12"/>
                <c:pt idx="0">
                  <c:v>373.45614500000016</c:v>
                </c:pt>
                <c:pt idx="1">
                  <c:v>309.13003300000014</c:v>
                </c:pt>
                <c:pt idx="2">
                  <c:v>399.20832600000011</c:v>
                </c:pt>
                <c:pt idx="3">
                  <c:v>389.04615300000017</c:v>
                </c:pt>
                <c:pt idx="4">
                  <c:v>407.20655400000004</c:v>
                </c:pt>
                <c:pt idx="5">
                  <c:v>396.08024899999998</c:v>
                </c:pt>
                <c:pt idx="6">
                  <c:v>393.47776999999996</c:v>
                </c:pt>
                <c:pt idx="7">
                  <c:v>395.98390500000011</c:v>
                </c:pt>
                <c:pt idx="8">
                  <c:v>358.1530019999999</c:v>
                </c:pt>
                <c:pt idx="9">
                  <c:v>394.02413500000006</c:v>
                </c:pt>
                <c:pt idx="10">
                  <c:v>387.51163899999966</c:v>
                </c:pt>
                <c:pt idx="11">
                  <c:v>395.21071699999993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F28-430B-B0B5-A06C0A8CDC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584576"/>
        <c:axId val="114598656"/>
      </c:lineChart>
      <c:catAx>
        <c:axId val="114584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14598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598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E"/>
                  <a:t>GWh</a:t>
                </a:r>
              </a:p>
            </c:rich>
          </c:tx>
          <c:layout>
            <c:manualLayout>
              <c:xMode val="edge"/>
              <c:yMode val="edge"/>
              <c:x val="3.2614969337363631E-2"/>
              <c:y val="0.4558822647169104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145845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4003047604831387"/>
          <c:y val="0.92927304086989126"/>
          <c:w val="0.78538928487019688"/>
          <c:h val="3.929268841394828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EMPRESAS DISTRIBUIDORAS CON MAYOR VENTA A CLIENTE FINAL</a:t>
            </a:r>
          </a:p>
        </c:rich>
      </c:tx>
      <c:layout>
        <c:manualLayout>
          <c:xMode val="edge"/>
          <c:yMode val="edge"/>
          <c:x val="0.21483479506846898"/>
          <c:y val="5.9108665936126709E-2"/>
        </c:manualLayout>
      </c:layout>
      <c:overlay val="0"/>
      <c:spPr>
        <a:solidFill>
          <a:srgbClr val="3798AF"/>
        </a:solidFill>
        <a:effectLst>
          <a:glow rad="63500">
            <a:schemeClr val="accent1">
              <a:satMod val="175000"/>
              <a:alpha val="40000"/>
            </a:schemeClr>
          </a:glow>
        </a:effectLst>
      </c:spPr>
    </c:title>
    <c:autoTitleDeleted val="0"/>
    <c:plotArea>
      <c:layout>
        <c:manualLayout>
          <c:layoutTarget val="inner"/>
          <c:xMode val="edge"/>
          <c:yMode val="edge"/>
          <c:x val="0.10515502407195167"/>
          <c:y val="0.17636277251927757"/>
          <c:w val="0.86130838325315207"/>
          <c:h val="0.66139160522617035"/>
        </c:manualLayout>
      </c:layout>
      <c:lineChart>
        <c:grouping val="standard"/>
        <c:varyColors val="0"/>
        <c:ser>
          <c:idx val="1"/>
          <c:order val="0"/>
          <c:tx>
            <c:strRef>
              <c:f>'5.3.5.1'!$T$99</c:f>
              <c:strCache>
                <c:ptCount val="1"/>
                <c:pt idx="0">
                  <c:v>LUZ del SUR</c:v>
                </c:pt>
              </c:strCache>
            </c:strRef>
          </c:tx>
          <c:spPr>
            <a:ln w="31750"/>
          </c:spPr>
          <c:cat>
            <c:strRef>
              <c:f>'5.3.5.1'!$U$98:$AF$98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'5.3.5.1'!$U$99:$AF$99</c:f>
              <c:numCache>
                <c:formatCode>###0.00</c:formatCode>
                <c:ptCount val="12"/>
                <c:pt idx="0">
                  <c:v>528.92834836999828</c:v>
                </c:pt>
                <c:pt idx="1">
                  <c:v>557.41113842000038</c:v>
                </c:pt>
                <c:pt idx="2">
                  <c:v>549.63314798000044</c:v>
                </c:pt>
                <c:pt idx="3">
                  <c:v>535.61605576000079</c:v>
                </c:pt>
                <c:pt idx="4">
                  <c:v>505.00314330000043</c:v>
                </c:pt>
                <c:pt idx="5">
                  <c:v>497.81723191999913</c:v>
                </c:pt>
                <c:pt idx="6">
                  <c:v>496.83486839</c:v>
                </c:pt>
                <c:pt idx="7">
                  <c:v>498.54412387999935</c:v>
                </c:pt>
                <c:pt idx="8">
                  <c:v>499.50327576000097</c:v>
                </c:pt>
                <c:pt idx="9">
                  <c:v>495.69500677000093</c:v>
                </c:pt>
                <c:pt idx="10">
                  <c:v>502.36945005999911</c:v>
                </c:pt>
                <c:pt idx="11">
                  <c:v>509.45297273000045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BF-4F99-B9E7-B727B9205F39}"/>
            </c:ext>
          </c:extLst>
        </c:ser>
        <c:ser>
          <c:idx val="0"/>
          <c:order val="1"/>
          <c:tx>
            <c:strRef>
              <c:f>'5.3.5.1'!$T$100</c:f>
              <c:strCache>
                <c:ptCount val="1"/>
                <c:pt idx="0">
                  <c:v>ENEDIS</c:v>
                </c:pt>
              </c:strCache>
            </c:strRef>
          </c:tx>
          <c:spPr>
            <a:ln w="31750"/>
          </c:spPr>
          <c:cat>
            <c:strRef>
              <c:f>'5.3.5.1'!$U$98:$AF$98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'5.3.5.1'!$U$100:$AF$100</c:f>
              <c:numCache>
                <c:formatCode>###0.00</c:formatCode>
                <c:ptCount val="12"/>
                <c:pt idx="0">
                  <c:v>596.18959720000112</c:v>
                </c:pt>
                <c:pt idx="1">
                  <c:v>592.1881278600016</c:v>
                </c:pt>
                <c:pt idx="2">
                  <c:v>618.02774540000382</c:v>
                </c:pt>
                <c:pt idx="3">
                  <c:v>580.32907480000028</c:v>
                </c:pt>
                <c:pt idx="4">
                  <c:v>584.38704869999913</c:v>
                </c:pt>
                <c:pt idx="5">
                  <c:v>543.5855901000009</c:v>
                </c:pt>
                <c:pt idx="6">
                  <c:v>543.82657310000218</c:v>
                </c:pt>
                <c:pt idx="7">
                  <c:v>553.89835319999725</c:v>
                </c:pt>
                <c:pt idx="8">
                  <c:v>548.31318180000017</c:v>
                </c:pt>
                <c:pt idx="9">
                  <c:v>556.64823769999987</c:v>
                </c:pt>
                <c:pt idx="10">
                  <c:v>561.81542069999784</c:v>
                </c:pt>
                <c:pt idx="11">
                  <c:v>560.93803220999996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BF-4F99-B9E7-B727B9205F39}"/>
            </c:ext>
          </c:extLst>
        </c:ser>
        <c:ser>
          <c:idx val="2"/>
          <c:order val="2"/>
          <c:tx>
            <c:strRef>
              <c:f>'5.3.5.1'!$T$101</c:f>
              <c:strCache>
                <c:ptCount val="1"/>
                <c:pt idx="0">
                  <c:v>ELNM</c:v>
                </c:pt>
              </c:strCache>
            </c:strRef>
          </c:tx>
          <c:spPr>
            <a:ln w="31750"/>
          </c:spPr>
          <c:cat>
            <c:strRef>
              <c:f>'5.3.5.1'!$U$98:$AF$98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'5.3.5.1'!$U$101:$AF$101</c:f>
              <c:numCache>
                <c:formatCode>###0.00</c:formatCode>
                <c:ptCount val="12"/>
                <c:pt idx="0">
                  <c:v>157.49550940000009</c:v>
                </c:pt>
                <c:pt idx="1">
                  <c:v>151.07692919999926</c:v>
                </c:pt>
                <c:pt idx="2">
                  <c:v>157.87800759999951</c:v>
                </c:pt>
                <c:pt idx="3">
                  <c:v>145.15194080000069</c:v>
                </c:pt>
                <c:pt idx="4">
                  <c:v>155.75874210000109</c:v>
                </c:pt>
                <c:pt idx="5">
                  <c:v>146.43069920000121</c:v>
                </c:pt>
                <c:pt idx="6">
                  <c:v>146.94606439999939</c:v>
                </c:pt>
                <c:pt idx="7">
                  <c:v>143.33162180000085</c:v>
                </c:pt>
                <c:pt idx="8">
                  <c:v>141.00000149999923</c:v>
                </c:pt>
                <c:pt idx="9">
                  <c:v>148.5031969000004</c:v>
                </c:pt>
                <c:pt idx="10">
                  <c:v>153.24809580000013</c:v>
                </c:pt>
                <c:pt idx="11">
                  <c:v>161.05429600000016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BF-4F99-B9E7-B727B9205F39}"/>
            </c:ext>
          </c:extLst>
        </c:ser>
        <c:ser>
          <c:idx val="3"/>
          <c:order val="3"/>
          <c:tx>
            <c:strRef>
              <c:f>'5.3.5.1'!$T$102</c:f>
              <c:strCache>
                <c:ptCount val="1"/>
                <c:pt idx="0">
                  <c:v>ENOSA</c:v>
                </c:pt>
              </c:strCache>
            </c:strRef>
          </c:tx>
          <c:spPr>
            <a:ln w="31750"/>
          </c:spPr>
          <c:cat>
            <c:strRef>
              <c:f>'5.3.5.1'!$U$98:$AF$98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'5.3.5.1'!$U$102:$AF$102</c:f>
              <c:numCache>
                <c:formatCode>###0.00</c:formatCode>
                <c:ptCount val="12"/>
                <c:pt idx="0">
                  <c:v>121.58749283000004</c:v>
                </c:pt>
                <c:pt idx="1">
                  <c:v>112.0112421500003</c:v>
                </c:pt>
                <c:pt idx="2">
                  <c:v>123.82534462000015</c:v>
                </c:pt>
                <c:pt idx="3">
                  <c:v>111.54392525999982</c:v>
                </c:pt>
                <c:pt idx="4">
                  <c:v>106.37476179000002</c:v>
                </c:pt>
                <c:pt idx="5">
                  <c:v>103.39157675999991</c:v>
                </c:pt>
                <c:pt idx="6">
                  <c:v>101.81584056999972</c:v>
                </c:pt>
                <c:pt idx="7">
                  <c:v>99.171094189999934</c:v>
                </c:pt>
                <c:pt idx="8">
                  <c:v>98.978968300000176</c:v>
                </c:pt>
                <c:pt idx="9">
                  <c:v>105.61270635000008</c:v>
                </c:pt>
                <c:pt idx="10">
                  <c:v>106.98616275000012</c:v>
                </c:pt>
                <c:pt idx="11">
                  <c:v>114.2214410499996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4BF-4F99-B9E7-B727B9205F39}"/>
            </c:ext>
          </c:extLst>
        </c:ser>
        <c:ser>
          <c:idx val="4"/>
          <c:order val="4"/>
          <c:tx>
            <c:strRef>
              <c:f>'5.3.5.1'!$T$103</c:f>
              <c:strCache>
                <c:ptCount val="1"/>
                <c:pt idx="0">
                  <c:v>SEAL</c:v>
                </c:pt>
              </c:strCache>
            </c:strRef>
          </c:tx>
          <c:spPr>
            <a:ln w="31750"/>
          </c:spPr>
          <c:cat>
            <c:strRef>
              <c:f>'5.3.5.1'!$U$98:$AF$98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'5.3.5.1'!$U$103:$AF$103</c:f>
              <c:numCache>
                <c:formatCode>###0.00</c:formatCode>
                <c:ptCount val="12"/>
                <c:pt idx="0">
                  <c:v>88.04768039999999</c:v>
                </c:pt>
                <c:pt idx="1">
                  <c:v>79.509356899999915</c:v>
                </c:pt>
                <c:pt idx="2">
                  <c:v>88.98424349999965</c:v>
                </c:pt>
                <c:pt idx="3">
                  <c:v>85.697415899999982</c:v>
                </c:pt>
                <c:pt idx="4">
                  <c:v>88.300220890000006</c:v>
                </c:pt>
                <c:pt idx="5">
                  <c:v>85.799155510000091</c:v>
                </c:pt>
                <c:pt idx="6">
                  <c:v>87.90903889999997</c:v>
                </c:pt>
                <c:pt idx="7">
                  <c:v>86.791940899999901</c:v>
                </c:pt>
                <c:pt idx="8">
                  <c:v>86.20428319999985</c:v>
                </c:pt>
                <c:pt idx="9">
                  <c:v>89.728197000000165</c:v>
                </c:pt>
                <c:pt idx="10">
                  <c:v>87.405504699999938</c:v>
                </c:pt>
                <c:pt idx="11">
                  <c:v>90.692457400000023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4BF-4F99-B9E7-B727B9205F39}"/>
            </c:ext>
          </c:extLst>
        </c:ser>
        <c:ser>
          <c:idx val="6"/>
          <c:order val="5"/>
          <c:tx>
            <c:strRef>
              <c:f>'5.3.5.1'!$T$104</c:f>
              <c:strCache>
                <c:ptCount val="1"/>
                <c:pt idx="0">
                  <c:v>ELOR</c:v>
                </c:pt>
              </c:strCache>
            </c:strRef>
          </c:tx>
          <c:spPr>
            <a:ln w="31750"/>
          </c:spPr>
          <c:cat>
            <c:strRef>
              <c:f>'5.3.5.1'!$U$98:$AF$98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'5.3.5.1'!$U$104:$AF$104</c:f>
              <c:numCache>
                <c:formatCode>###0.00</c:formatCode>
                <c:ptCount val="12"/>
                <c:pt idx="0">
                  <c:v>69.061085699999552</c:v>
                </c:pt>
                <c:pt idx="1">
                  <c:v>63.55937930000043</c:v>
                </c:pt>
                <c:pt idx="2">
                  <c:v>69.551479900000444</c:v>
                </c:pt>
                <c:pt idx="3">
                  <c:v>69.159851000000216</c:v>
                </c:pt>
                <c:pt idx="4">
                  <c:v>70.465982899999787</c:v>
                </c:pt>
                <c:pt idx="5">
                  <c:v>68.575892299999694</c:v>
                </c:pt>
                <c:pt idx="6">
                  <c:v>68.148438099999979</c:v>
                </c:pt>
                <c:pt idx="7">
                  <c:v>71.039877200000191</c:v>
                </c:pt>
                <c:pt idx="8">
                  <c:v>71.207799299999778</c:v>
                </c:pt>
                <c:pt idx="9">
                  <c:v>72.639278399999895</c:v>
                </c:pt>
                <c:pt idx="10">
                  <c:v>70.622066199999878</c:v>
                </c:pt>
                <c:pt idx="11">
                  <c:v>72.640388299999998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BF-4F99-B9E7-B727B9205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44480"/>
        <c:axId val="114646016"/>
      </c:lineChart>
      <c:catAx>
        <c:axId val="11464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14646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646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E"/>
                  <a:t>GWh</a:t>
                </a:r>
              </a:p>
            </c:rich>
          </c:tx>
          <c:layout>
            <c:manualLayout>
              <c:xMode val="edge"/>
              <c:yMode val="edge"/>
              <c:x val="1.0712056853177958E-2"/>
              <c:y val="0.45454542715876439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14644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7.774380078298751E-2"/>
          <c:y val="0.91699604981228144"/>
          <c:w val="0.89481700298458822"/>
          <c:h val="5.138346946229999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VENTA MENSUAL A CLIENTE FINAL DE LAS EMPRESAS GENERADORAS Y  DISTRIBUIDORAS EN EL SEIN</a:t>
            </a:r>
          </a:p>
        </c:rich>
      </c:tx>
      <c:layout>
        <c:manualLayout>
          <c:xMode val="edge"/>
          <c:yMode val="edge"/>
          <c:x val="0.16912177881173945"/>
          <c:y val="4.3561409798480083E-2"/>
        </c:manualLayout>
      </c:layout>
      <c:overlay val="0"/>
      <c:spPr>
        <a:solidFill>
          <a:srgbClr val="3798AF"/>
        </a:solidFill>
        <a:effectLst>
          <a:glow rad="63500">
            <a:schemeClr val="accent1">
              <a:satMod val="175000"/>
              <a:alpha val="40000"/>
            </a:schemeClr>
          </a:glow>
        </a:effectLst>
      </c:spPr>
    </c:title>
    <c:autoTitleDeleted val="0"/>
    <c:plotArea>
      <c:layout>
        <c:manualLayout>
          <c:layoutTarget val="inner"/>
          <c:xMode val="edge"/>
          <c:yMode val="edge"/>
          <c:x val="0.14831151958218552"/>
          <c:y val="0.21298195536530506"/>
          <c:w val="0.75771033766740326"/>
          <c:h val="0.59837787459776182"/>
        </c:manualLayout>
      </c:layout>
      <c:lineChart>
        <c:grouping val="standard"/>
        <c:varyColors val="0"/>
        <c:ser>
          <c:idx val="0"/>
          <c:order val="0"/>
          <c:tx>
            <c:strRef>
              <c:f>'5.3.5.2'!$W$100</c:f>
              <c:strCache>
                <c:ptCount val="1"/>
                <c:pt idx="0">
                  <c:v>Distribuidoras</c:v>
                </c:pt>
              </c:strCache>
            </c:strRef>
          </c:tx>
          <c:spPr>
            <a:ln w="38100"/>
          </c:spPr>
          <c:cat>
            <c:strRef>
              <c:f>'5.3.5.2'!$X$99:$AI$99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'5.3.5.2'!$X$100:$AI$100</c:f>
              <c:numCache>
                <c:formatCode>_(* #,##0.00_);_(* \(#,##0.00\);_(* "-"??_);_(@_)</c:formatCode>
                <c:ptCount val="12"/>
                <c:pt idx="0">
                  <c:v>1898.798665159999</c:v>
                </c:pt>
                <c:pt idx="1">
                  <c:v>1869.535780850003</c:v>
                </c:pt>
                <c:pt idx="2">
                  <c:v>1935.5110499000029</c:v>
                </c:pt>
                <c:pt idx="3">
                  <c:v>1850.3556359900017</c:v>
                </c:pt>
                <c:pt idx="4">
                  <c:v>1834.7826869500002</c:v>
                </c:pt>
                <c:pt idx="5">
                  <c:v>1762.9797050200009</c:v>
                </c:pt>
                <c:pt idx="6">
                  <c:v>1766.3455079999994</c:v>
                </c:pt>
                <c:pt idx="7">
                  <c:v>1775.3357420399952</c:v>
                </c:pt>
                <c:pt idx="8">
                  <c:v>1774.4400640700003</c:v>
                </c:pt>
                <c:pt idx="9">
                  <c:v>1809.3395463599988</c:v>
                </c:pt>
                <c:pt idx="10">
                  <c:v>1823.1032743399974</c:v>
                </c:pt>
                <c:pt idx="11">
                  <c:v>1860.5518145099991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94-4526-A36D-AD92F732A5A5}"/>
            </c:ext>
          </c:extLst>
        </c:ser>
        <c:ser>
          <c:idx val="1"/>
          <c:order val="1"/>
          <c:tx>
            <c:strRef>
              <c:f>'5.3.5.2'!$W$101</c:f>
              <c:strCache>
                <c:ptCount val="1"/>
                <c:pt idx="0">
                  <c:v>Generadoras</c:v>
                </c:pt>
              </c:strCache>
            </c:strRef>
          </c:tx>
          <c:spPr>
            <a:ln w="38100"/>
          </c:spPr>
          <c:cat>
            <c:strRef>
              <c:f>'5.3.5.2'!$X$99:$AI$99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'5.3.5.2'!$X$101:$AI$101</c:f>
              <c:numCache>
                <c:formatCode>_(* #,##0.00_);_(* \(#,##0.00\);_(* "-"??_);_(@_)</c:formatCode>
                <c:ptCount val="12"/>
                <c:pt idx="0">
                  <c:v>2047.8866442999997</c:v>
                </c:pt>
                <c:pt idx="1">
                  <c:v>1860.2298688999997</c:v>
                </c:pt>
                <c:pt idx="2">
                  <c:v>2128.6691481999997</c:v>
                </c:pt>
                <c:pt idx="3">
                  <c:v>2053.4631213000002</c:v>
                </c:pt>
                <c:pt idx="4">
                  <c:v>2175.0481686999997</c:v>
                </c:pt>
                <c:pt idx="5">
                  <c:v>2087.8156314999997</c:v>
                </c:pt>
                <c:pt idx="6">
                  <c:v>2130.7486617999998</c:v>
                </c:pt>
                <c:pt idx="7">
                  <c:v>2141.3680748000002</c:v>
                </c:pt>
                <c:pt idx="8">
                  <c:v>2035.9409050999998</c:v>
                </c:pt>
                <c:pt idx="9">
                  <c:v>2146.8096218000005</c:v>
                </c:pt>
                <c:pt idx="10">
                  <c:v>2084.0948225999991</c:v>
                </c:pt>
                <c:pt idx="11">
                  <c:v>2173.6385851999999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94-4526-A36D-AD92F732A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107328"/>
        <c:axId val="113108864"/>
      </c:lineChart>
      <c:catAx>
        <c:axId val="113107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1310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3108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E"/>
                  <a:t>GWh</a:t>
                </a:r>
              </a:p>
            </c:rich>
          </c:tx>
          <c:layout>
            <c:manualLayout>
              <c:xMode val="edge"/>
              <c:yMode val="edge"/>
              <c:x val="3.9097918157957524E-2"/>
              <c:y val="0.45030464783807589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13107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8530138988308279"/>
          <c:y val="0.89602298026406058"/>
          <c:w val="0.47723991887377709"/>
          <c:h val="5.6795244607914741E-2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VENTA MENSUAL  A CLIENTE FINAL DE LAS EMPRESAS DISTRIBUIDORAS EN LOS SS. AA.</a:t>
            </a:r>
          </a:p>
        </c:rich>
      </c:tx>
      <c:layout>
        <c:manualLayout>
          <c:xMode val="edge"/>
          <c:yMode val="edge"/>
          <c:x val="0.15444386816917346"/>
          <c:y val="5.0904731984902571E-2"/>
        </c:manualLayout>
      </c:layout>
      <c:overlay val="0"/>
      <c:spPr>
        <a:solidFill>
          <a:srgbClr val="3798AF"/>
        </a:solidFill>
        <a:effectLst>
          <a:glow rad="63500">
            <a:schemeClr val="accent1">
              <a:satMod val="175000"/>
              <a:alpha val="40000"/>
            </a:schemeClr>
          </a:glow>
        </a:effectLst>
      </c:spPr>
    </c:title>
    <c:autoTitleDeleted val="0"/>
    <c:plotArea>
      <c:layout>
        <c:manualLayout>
          <c:layoutTarget val="inner"/>
          <c:xMode val="edge"/>
          <c:yMode val="edge"/>
          <c:x val="9.7805352565399198E-2"/>
          <c:y val="0.21031414395409009"/>
          <c:w val="0.86182456072015323"/>
          <c:h val="0.59146458862223039"/>
        </c:manualLayout>
      </c:layout>
      <c:lineChart>
        <c:grouping val="standard"/>
        <c:varyColors val="0"/>
        <c:ser>
          <c:idx val="0"/>
          <c:order val="0"/>
          <c:tx>
            <c:strRef>
              <c:f>'5.3.5.2'!$W$106</c:f>
              <c:strCache>
                <c:ptCount val="1"/>
                <c:pt idx="0">
                  <c:v>Distribuidoras</c:v>
                </c:pt>
              </c:strCache>
            </c:strRef>
          </c:tx>
          <c:spPr>
            <a:ln w="38100"/>
          </c:spPr>
          <c:cat>
            <c:strRef>
              <c:f>'5.3.5.2'!$X$105:$AI$105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'5.3.5.2'!$X$106:$AI$106</c:f>
              <c:numCache>
                <c:formatCode>_(* #,##0.00_);_(* \(#,##0.00\);_(* "-"??_);_(@_)</c:formatCode>
                <c:ptCount val="12"/>
                <c:pt idx="0">
                  <c:v>32.405135500000014</c:v>
                </c:pt>
                <c:pt idx="1">
                  <c:v>29.912588979999992</c:v>
                </c:pt>
                <c:pt idx="2">
                  <c:v>33.365936300000037</c:v>
                </c:pt>
                <c:pt idx="3">
                  <c:v>33.359617499999977</c:v>
                </c:pt>
                <c:pt idx="4">
                  <c:v>33.551530999999962</c:v>
                </c:pt>
                <c:pt idx="5">
                  <c:v>32.240478599999918</c:v>
                </c:pt>
                <c:pt idx="6">
                  <c:v>31.521607799999902</c:v>
                </c:pt>
                <c:pt idx="7">
                  <c:v>33.468219500000004</c:v>
                </c:pt>
                <c:pt idx="8">
                  <c:v>33.718270000000054</c:v>
                </c:pt>
                <c:pt idx="9">
                  <c:v>33.92415100000003</c:v>
                </c:pt>
                <c:pt idx="10">
                  <c:v>32.649040799999952</c:v>
                </c:pt>
                <c:pt idx="11">
                  <c:v>33.828614609999981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81-4F41-A50D-21EC5C40E9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837760"/>
        <c:axId val="114839552"/>
      </c:lineChart>
      <c:catAx>
        <c:axId val="114837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14839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839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E"/>
                  <a:t>GWh</a:t>
                </a:r>
              </a:p>
            </c:rich>
          </c:tx>
          <c:layout>
            <c:manualLayout>
              <c:xMode val="edge"/>
              <c:yMode val="edge"/>
              <c:x val="2.2944598990994387E-2"/>
              <c:y val="0.3983761792084987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148377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3852282835902997"/>
          <c:y val="0.89068655891697746"/>
          <c:w val="0.35445430399044436"/>
          <c:h val="4.9005342922966544E-2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EMPRESAS DISTRIBUIDORAS CON MAYOR VENTA A CLIENTE FINAL DEL MERCADO REGULADO</a:t>
            </a:r>
          </a:p>
        </c:rich>
      </c:tx>
      <c:layout>
        <c:manualLayout>
          <c:xMode val="edge"/>
          <c:yMode val="edge"/>
          <c:x val="0.159151179589583"/>
          <c:y val="6.4685371007324452E-2"/>
        </c:manualLayout>
      </c:layout>
      <c:overlay val="0"/>
      <c:spPr>
        <a:solidFill>
          <a:srgbClr val="3798AF"/>
        </a:solidFill>
        <a:effectLst>
          <a:glow rad="63500">
            <a:schemeClr val="accent1">
              <a:satMod val="175000"/>
              <a:alpha val="40000"/>
            </a:schemeClr>
          </a:glow>
        </a:effectLst>
        <a:scene3d>
          <a:camera prst="orthographicFront"/>
          <a:lightRig rig="soft" dir="t"/>
        </a:scene3d>
        <a:sp3d prstMaterial="plastic">
          <a:bevelT w="38100"/>
        </a:sp3d>
      </c:spPr>
    </c:title>
    <c:autoTitleDeleted val="0"/>
    <c:plotArea>
      <c:layout>
        <c:manualLayout>
          <c:layoutTarget val="inner"/>
          <c:xMode val="edge"/>
          <c:yMode val="edge"/>
          <c:x val="8.7417272420460504E-2"/>
          <c:y val="0.20545472785398425"/>
          <c:w val="0.89336888609337239"/>
          <c:h val="0.51818227821580098"/>
        </c:manualLayout>
      </c:layout>
      <c:lineChart>
        <c:grouping val="standard"/>
        <c:varyColors val="0"/>
        <c:ser>
          <c:idx val="0"/>
          <c:order val="0"/>
          <c:tx>
            <c:strRef>
              <c:f>'5.3.5.3'!$D$123</c:f>
              <c:strCache>
                <c:ptCount val="1"/>
                <c:pt idx="0">
                  <c:v>LUZ DEL SUR</c:v>
                </c:pt>
              </c:strCache>
            </c:strRef>
          </c:tx>
          <c:spPr>
            <a:ln w="38100"/>
          </c:spPr>
          <c:cat>
            <c:strRef>
              <c:f>'5.3.5.3'!$E$122:$P$122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'5.3.5.3'!$E$123:$P$123</c:f>
              <c:numCache>
                <c:formatCode>###0.00</c:formatCode>
                <c:ptCount val="12"/>
                <c:pt idx="0">
                  <c:v>519.17233307000129</c:v>
                </c:pt>
                <c:pt idx="1">
                  <c:v>547.46921122000037</c:v>
                </c:pt>
                <c:pt idx="2">
                  <c:v>539.08237067999926</c:v>
                </c:pt>
                <c:pt idx="3">
                  <c:v>525.78477766000037</c:v>
                </c:pt>
                <c:pt idx="4">
                  <c:v>494.98302959999893</c:v>
                </c:pt>
                <c:pt idx="5">
                  <c:v>488.1801601199985</c:v>
                </c:pt>
                <c:pt idx="6">
                  <c:v>486.99885929000118</c:v>
                </c:pt>
                <c:pt idx="7">
                  <c:v>487.70893518000065</c:v>
                </c:pt>
                <c:pt idx="8">
                  <c:v>488.75911105999859</c:v>
                </c:pt>
                <c:pt idx="9">
                  <c:v>483.84599246999875</c:v>
                </c:pt>
                <c:pt idx="10">
                  <c:v>490.53469716000001</c:v>
                </c:pt>
                <c:pt idx="11">
                  <c:v>498.16125553000109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41-444E-A443-4785F53A7928}"/>
            </c:ext>
          </c:extLst>
        </c:ser>
        <c:ser>
          <c:idx val="1"/>
          <c:order val="1"/>
          <c:tx>
            <c:strRef>
              <c:f>'5.3.5.3'!$D$124</c:f>
              <c:strCache>
                <c:ptCount val="1"/>
                <c:pt idx="0">
                  <c:v>ENEDIS</c:v>
                </c:pt>
              </c:strCache>
            </c:strRef>
          </c:tx>
          <c:spPr>
            <a:ln w="38100"/>
          </c:spPr>
          <c:marker>
            <c:symbol val="square"/>
            <c:size val="8"/>
          </c:marker>
          <c:cat>
            <c:strRef>
              <c:f>'5.3.5.3'!$E$122:$P$122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'5.3.5.3'!$E$124:$P$124</c:f>
              <c:numCache>
                <c:formatCode>###0.00</c:formatCode>
                <c:ptCount val="12"/>
                <c:pt idx="0">
                  <c:v>447.08139870000042</c:v>
                </c:pt>
                <c:pt idx="1">
                  <c:v>447.15630215999903</c:v>
                </c:pt>
                <c:pt idx="2">
                  <c:v>463.94564270000092</c:v>
                </c:pt>
                <c:pt idx="3">
                  <c:v>438.91984830000058</c:v>
                </c:pt>
                <c:pt idx="4">
                  <c:v>433.98117209999901</c:v>
                </c:pt>
                <c:pt idx="5">
                  <c:v>409.4264774999981</c:v>
                </c:pt>
                <c:pt idx="6">
                  <c:v>405.65916580000294</c:v>
                </c:pt>
                <c:pt idx="7">
                  <c:v>412.25981460000025</c:v>
                </c:pt>
                <c:pt idx="8">
                  <c:v>410.4674579</c:v>
                </c:pt>
                <c:pt idx="9">
                  <c:v>410.49266780000096</c:v>
                </c:pt>
                <c:pt idx="10">
                  <c:v>414.49723410000092</c:v>
                </c:pt>
                <c:pt idx="11">
                  <c:v>415.99473951000198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41-444E-A443-4785F53A7928}"/>
            </c:ext>
          </c:extLst>
        </c:ser>
        <c:ser>
          <c:idx val="2"/>
          <c:order val="2"/>
          <c:tx>
            <c:strRef>
              <c:f>'5.3.5.3'!$D$125</c:f>
              <c:strCache>
                <c:ptCount val="1"/>
                <c:pt idx="0">
                  <c:v>ELNM</c:v>
                </c:pt>
              </c:strCache>
            </c:strRef>
          </c:tx>
          <c:spPr>
            <a:ln w="38100"/>
          </c:spPr>
          <c:cat>
            <c:strRef>
              <c:f>'5.3.5.3'!$E$122:$P$122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'5.3.5.3'!$E$125:$P$125</c:f>
              <c:numCache>
                <c:formatCode>###0.00</c:formatCode>
                <c:ptCount val="12"/>
                <c:pt idx="0">
                  <c:v>127.74337880000006</c:v>
                </c:pt>
                <c:pt idx="1">
                  <c:v>120.08940129999948</c:v>
                </c:pt>
                <c:pt idx="2">
                  <c:v>127.87105989999965</c:v>
                </c:pt>
                <c:pt idx="3">
                  <c:v>119.54101600000006</c:v>
                </c:pt>
                <c:pt idx="4">
                  <c:v>122.20983719999968</c:v>
                </c:pt>
                <c:pt idx="5">
                  <c:v>115.51640660000048</c:v>
                </c:pt>
                <c:pt idx="6">
                  <c:v>118.47069760000046</c:v>
                </c:pt>
                <c:pt idx="7">
                  <c:v>116.96509449999958</c:v>
                </c:pt>
                <c:pt idx="8">
                  <c:v>115.03258660000049</c:v>
                </c:pt>
                <c:pt idx="9">
                  <c:v>119.38575829999945</c:v>
                </c:pt>
                <c:pt idx="10">
                  <c:v>117.55946559999902</c:v>
                </c:pt>
                <c:pt idx="11">
                  <c:v>128.75889109999923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41-444E-A443-4785F53A7928}"/>
            </c:ext>
          </c:extLst>
        </c:ser>
        <c:ser>
          <c:idx val="3"/>
          <c:order val="3"/>
          <c:tx>
            <c:strRef>
              <c:f>'5.3.5.3'!$D$128</c:f>
              <c:strCache>
                <c:ptCount val="1"/>
                <c:pt idx="0">
                  <c:v>ELOR</c:v>
                </c:pt>
              </c:strCache>
            </c:strRef>
          </c:tx>
          <c:spPr>
            <a:ln w="38100"/>
          </c:spPr>
          <c:cat>
            <c:strRef>
              <c:f>'5.3.5.3'!$E$122:$P$122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'5.3.5.3'!$E$128:$P$128</c:f>
              <c:numCache>
                <c:formatCode>###0.00</c:formatCode>
                <c:ptCount val="12"/>
                <c:pt idx="0">
                  <c:v>61.887159500000017</c:v>
                </c:pt>
                <c:pt idx="1">
                  <c:v>56.956723199999502</c:v>
                </c:pt>
                <c:pt idx="2">
                  <c:v>62.790787400000198</c:v>
                </c:pt>
                <c:pt idx="3">
                  <c:v>62.74426989999985</c:v>
                </c:pt>
                <c:pt idx="4">
                  <c:v>63.655716199999873</c:v>
                </c:pt>
                <c:pt idx="5">
                  <c:v>62.077604800000145</c:v>
                </c:pt>
                <c:pt idx="6">
                  <c:v>61.421041499999724</c:v>
                </c:pt>
                <c:pt idx="7">
                  <c:v>63.908703299999772</c:v>
                </c:pt>
                <c:pt idx="8">
                  <c:v>64.324833800000363</c:v>
                </c:pt>
                <c:pt idx="9">
                  <c:v>65.055042599999936</c:v>
                </c:pt>
                <c:pt idx="10">
                  <c:v>63.451743000000448</c:v>
                </c:pt>
                <c:pt idx="11">
                  <c:v>65.011868900000096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141-444E-A443-4785F53A7928}"/>
            </c:ext>
          </c:extLst>
        </c:ser>
        <c:ser>
          <c:idx val="4"/>
          <c:order val="4"/>
          <c:tx>
            <c:strRef>
              <c:f>'5.3.5.3'!$D$126</c:f>
              <c:strCache>
                <c:ptCount val="1"/>
                <c:pt idx="0">
                  <c:v>ENOSA</c:v>
                </c:pt>
              </c:strCache>
            </c:strRef>
          </c:tx>
          <c:spPr>
            <a:ln w="38100"/>
          </c:spPr>
          <c:marker>
            <c:symbol val="star"/>
            <c:size val="9"/>
          </c:marker>
          <c:cat>
            <c:strRef>
              <c:f>'5.3.5.3'!$E$122:$P$122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'5.3.5.3'!$E$126:$P$126</c:f>
              <c:numCache>
                <c:formatCode>###0.00</c:formatCode>
                <c:ptCount val="12"/>
                <c:pt idx="0">
                  <c:v>85.370467130000321</c:v>
                </c:pt>
                <c:pt idx="1">
                  <c:v>79.808229849999933</c:v>
                </c:pt>
                <c:pt idx="2">
                  <c:v>87.468685019999654</c:v>
                </c:pt>
                <c:pt idx="3">
                  <c:v>82.125896560000001</c:v>
                </c:pt>
                <c:pt idx="4">
                  <c:v>79.742268590000435</c:v>
                </c:pt>
                <c:pt idx="5">
                  <c:v>76.602580460000041</c:v>
                </c:pt>
                <c:pt idx="6">
                  <c:v>74.757022069999906</c:v>
                </c:pt>
                <c:pt idx="7">
                  <c:v>72.607312789999796</c:v>
                </c:pt>
                <c:pt idx="8">
                  <c:v>71.987760800000117</c:v>
                </c:pt>
                <c:pt idx="9">
                  <c:v>75.033165850000145</c:v>
                </c:pt>
                <c:pt idx="10">
                  <c:v>76.950928749999747</c:v>
                </c:pt>
                <c:pt idx="11">
                  <c:v>81.895009149999851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141-444E-A443-4785F53A7928}"/>
            </c:ext>
          </c:extLst>
        </c:ser>
        <c:ser>
          <c:idx val="5"/>
          <c:order val="5"/>
          <c:tx>
            <c:strRef>
              <c:f>'5.3.5.3'!$D$127</c:f>
              <c:strCache>
                <c:ptCount val="1"/>
                <c:pt idx="0">
                  <c:v>SEAL</c:v>
                </c:pt>
              </c:strCache>
            </c:strRef>
          </c:tx>
          <c:spPr>
            <a:ln w="28575"/>
          </c:spPr>
          <c:cat>
            <c:strRef>
              <c:f>'5.3.5.3'!$E$122:$P$122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'5.3.5.3'!$E$127:$P$127</c:f>
              <c:numCache>
                <c:formatCode>###0.00</c:formatCode>
                <c:ptCount val="12"/>
                <c:pt idx="0">
                  <c:v>78.021419899999756</c:v>
                </c:pt>
                <c:pt idx="1">
                  <c:v>69.922941999999992</c:v>
                </c:pt>
                <c:pt idx="2">
                  <c:v>77.898180199999871</c:v>
                </c:pt>
                <c:pt idx="3">
                  <c:v>74.794859799999912</c:v>
                </c:pt>
                <c:pt idx="4">
                  <c:v>77.313874789999915</c:v>
                </c:pt>
                <c:pt idx="5">
                  <c:v>73.42873980999984</c:v>
                </c:pt>
                <c:pt idx="6">
                  <c:v>75.261181500000106</c:v>
                </c:pt>
                <c:pt idx="7">
                  <c:v>74.091735099999752</c:v>
                </c:pt>
                <c:pt idx="8">
                  <c:v>73.773550899999805</c:v>
                </c:pt>
                <c:pt idx="9">
                  <c:v>76.365683799999601</c:v>
                </c:pt>
                <c:pt idx="10">
                  <c:v>74.061040499999663</c:v>
                </c:pt>
                <c:pt idx="11">
                  <c:v>76.167059099999392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41-444E-A443-4785F53A7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444992"/>
        <c:axId val="117446528"/>
      </c:lineChart>
      <c:catAx>
        <c:axId val="117444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17446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7446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E"/>
                  <a:t>GW.h</a:t>
                </a:r>
              </a:p>
            </c:rich>
          </c:tx>
          <c:layout>
            <c:manualLayout>
              <c:xMode val="edge"/>
              <c:yMode val="edge"/>
              <c:x val="5.3904086315531667E-3"/>
              <c:y val="0.44444511616260501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174449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2000015127792023"/>
          <c:y val="0.79370628310450364"/>
          <c:w val="0.85529465156913032"/>
          <c:h val="5.2447767133801393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EMPRESAS DISTRIBUIDORAS CON MAYOR VENTA A CLIENTE FINAL DEL MERCADO LIBRE</a:t>
            </a:r>
          </a:p>
        </c:rich>
      </c:tx>
      <c:layout>
        <c:manualLayout>
          <c:xMode val="edge"/>
          <c:yMode val="edge"/>
          <c:x val="0.12894245006422766"/>
          <c:y val="5.9649466893561383E-2"/>
        </c:manualLayout>
      </c:layout>
      <c:overlay val="0"/>
      <c:spPr>
        <a:solidFill>
          <a:srgbClr val="3798AF"/>
        </a:solidFill>
        <a:effectLst>
          <a:glow rad="63500">
            <a:schemeClr val="accent1">
              <a:satMod val="175000"/>
              <a:alpha val="40000"/>
            </a:schemeClr>
          </a:glow>
        </a:effectLst>
        <a:scene3d>
          <a:camera prst="orthographicFront"/>
          <a:lightRig rig="soft" dir="t"/>
        </a:scene3d>
        <a:sp3d prstMaterial="plastic">
          <a:bevelT w="38100"/>
        </a:sp3d>
      </c:spPr>
    </c:title>
    <c:autoTitleDeleted val="0"/>
    <c:plotArea>
      <c:layout>
        <c:manualLayout>
          <c:layoutTarget val="inner"/>
          <c:xMode val="edge"/>
          <c:yMode val="edge"/>
          <c:x val="7.9670116048461526E-2"/>
          <c:y val="0.21206600282971289"/>
          <c:w val="0.89766476521746918"/>
          <c:h val="0.51736792069662707"/>
        </c:manualLayout>
      </c:layout>
      <c:lineChart>
        <c:grouping val="standard"/>
        <c:varyColors val="0"/>
        <c:ser>
          <c:idx val="0"/>
          <c:order val="0"/>
          <c:tx>
            <c:strRef>
              <c:f>'5.3.5.3'!$D$134</c:f>
              <c:strCache>
                <c:ptCount val="1"/>
                <c:pt idx="0">
                  <c:v>ENEDIS</c:v>
                </c:pt>
              </c:strCache>
            </c:strRef>
          </c:tx>
          <c:spPr>
            <a:ln w="44450"/>
          </c:spPr>
          <c:cat>
            <c:strRef>
              <c:f>'5.3.5.3'!$E$133:$P$133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'5.3.5.3'!$E$134:$P$134</c:f>
              <c:numCache>
                <c:formatCode>###0.00</c:formatCode>
                <c:ptCount val="12"/>
                <c:pt idx="0">
                  <c:v>149.10819849999999</c:v>
                </c:pt>
                <c:pt idx="1">
                  <c:v>145.03182569999996</c:v>
                </c:pt>
                <c:pt idx="2">
                  <c:v>154.08210269999995</c:v>
                </c:pt>
                <c:pt idx="3">
                  <c:v>141.40922649999999</c:v>
                </c:pt>
                <c:pt idx="4">
                  <c:v>150.4058766</c:v>
                </c:pt>
                <c:pt idx="5">
                  <c:v>134.15911260000001</c:v>
                </c:pt>
                <c:pt idx="6">
                  <c:v>138.16740730000004</c:v>
                </c:pt>
                <c:pt idx="7">
                  <c:v>141.6385386</c:v>
                </c:pt>
                <c:pt idx="8">
                  <c:v>137.84572390000002</c:v>
                </c:pt>
                <c:pt idx="9">
                  <c:v>146.15556990000005</c:v>
                </c:pt>
                <c:pt idx="10">
                  <c:v>147.31818660000002</c:v>
                </c:pt>
                <c:pt idx="11">
                  <c:v>144.94329269999994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A3-4341-8294-31EB4916B194}"/>
            </c:ext>
          </c:extLst>
        </c:ser>
        <c:ser>
          <c:idx val="1"/>
          <c:order val="1"/>
          <c:tx>
            <c:strRef>
              <c:f>'5.3.5.3'!$D$135</c:f>
              <c:strCache>
                <c:ptCount val="1"/>
                <c:pt idx="0">
                  <c:v>LUZ DEL SUR</c:v>
                </c:pt>
              </c:strCache>
            </c:strRef>
          </c:tx>
          <c:spPr>
            <a:ln w="44450"/>
          </c:spPr>
          <c:cat>
            <c:strRef>
              <c:f>'5.3.5.3'!$E$133:$P$133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'5.3.5.3'!$E$135:$P$135</c:f>
              <c:numCache>
                <c:formatCode>###0.00</c:formatCode>
                <c:ptCount val="12"/>
                <c:pt idx="0">
                  <c:v>9.7560152999999996</c:v>
                </c:pt>
                <c:pt idx="1">
                  <c:v>9.9419271999999967</c:v>
                </c:pt>
                <c:pt idx="2">
                  <c:v>10.5507773</c:v>
                </c:pt>
                <c:pt idx="3">
                  <c:v>9.8312781000000022</c:v>
                </c:pt>
                <c:pt idx="4">
                  <c:v>10.0201137</c:v>
                </c:pt>
                <c:pt idx="5">
                  <c:v>9.6370717999999993</c:v>
                </c:pt>
                <c:pt idx="6">
                  <c:v>9.8360090999999983</c:v>
                </c:pt>
                <c:pt idx="7">
                  <c:v>10.835188700000002</c:v>
                </c:pt>
                <c:pt idx="8">
                  <c:v>10.744164699999999</c:v>
                </c:pt>
                <c:pt idx="9">
                  <c:v>11.849014299999997</c:v>
                </c:pt>
                <c:pt idx="10">
                  <c:v>11.8347529</c:v>
                </c:pt>
                <c:pt idx="11">
                  <c:v>11.291717200000001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A3-4341-8294-31EB4916B194}"/>
            </c:ext>
          </c:extLst>
        </c:ser>
        <c:ser>
          <c:idx val="3"/>
          <c:order val="2"/>
          <c:tx>
            <c:strRef>
              <c:f>'5.3.5.3'!$D$136</c:f>
              <c:strCache>
                <c:ptCount val="1"/>
                <c:pt idx="0">
                  <c:v>ENOSA</c:v>
                </c:pt>
              </c:strCache>
            </c:strRef>
          </c:tx>
          <c:spPr>
            <a:ln w="44450"/>
          </c:spPr>
          <c:marker>
            <c:symbol val="star"/>
            <c:size val="10"/>
          </c:marker>
          <c:cat>
            <c:strRef>
              <c:f>'5.3.5.3'!$E$133:$P$133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'5.3.5.3'!$E$136:$P$136</c:f>
              <c:numCache>
                <c:formatCode>###0.00</c:formatCode>
                <c:ptCount val="12"/>
                <c:pt idx="0">
                  <c:v>36.217025700000001</c:v>
                </c:pt>
                <c:pt idx="1">
                  <c:v>32.20301229999999</c:v>
                </c:pt>
                <c:pt idx="2">
                  <c:v>36.3566596</c:v>
                </c:pt>
                <c:pt idx="3">
                  <c:v>29.418028700000004</c:v>
                </c:pt>
                <c:pt idx="4">
                  <c:v>26.632493199999999</c:v>
                </c:pt>
                <c:pt idx="5">
                  <c:v>26.788996300000008</c:v>
                </c:pt>
                <c:pt idx="6">
                  <c:v>27.058818499999997</c:v>
                </c:pt>
                <c:pt idx="7">
                  <c:v>26.563781399999996</c:v>
                </c:pt>
                <c:pt idx="8">
                  <c:v>26.991207500000005</c:v>
                </c:pt>
                <c:pt idx="9">
                  <c:v>30.5795405</c:v>
                </c:pt>
                <c:pt idx="10">
                  <c:v>30.035233999999999</c:v>
                </c:pt>
                <c:pt idx="11">
                  <c:v>32.326431899999996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A3-4341-8294-31EB4916B194}"/>
            </c:ext>
          </c:extLst>
        </c:ser>
        <c:ser>
          <c:idx val="4"/>
          <c:order val="3"/>
          <c:tx>
            <c:strRef>
              <c:f>'5.3.5.3'!$D$137</c:f>
              <c:strCache>
                <c:ptCount val="1"/>
                <c:pt idx="0">
                  <c:v>ELNM</c:v>
                </c:pt>
              </c:strCache>
            </c:strRef>
          </c:tx>
          <c:spPr>
            <a:ln w="44450"/>
          </c:spPr>
          <c:marker>
            <c:symbol val="circle"/>
            <c:size val="8"/>
          </c:marker>
          <c:cat>
            <c:strRef>
              <c:f>'5.3.5.3'!$E$133:$P$133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'5.3.5.3'!$E$137:$P$137</c:f>
              <c:numCache>
                <c:formatCode>###0.00</c:formatCode>
                <c:ptCount val="12"/>
                <c:pt idx="0">
                  <c:v>29.752130600000008</c:v>
                </c:pt>
                <c:pt idx="1">
                  <c:v>30.987527899999993</c:v>
                </c:pt>
                <c:pt idx="2">
                  <c:v>30.006947700000001</c:v>
                </c:pt>
                <c:pt idx="3">
                  <c:v>25.610924799999989</c:v>
                </c:pt>
                <c:pt idx="4">
                  <c:v>33.548904899999989</c:v>
                </c:pt>
                <c:pt idx="5">
                  <c:v>30.914292600000003</c:v>
                </c:pt>
                <c:pt idx="6">
                  <c:v>28.475366800000007</c:v>
                </c:pt>
                <c:pt idx="7">
                  <c:v>26.366527299999994</c:v>
                </c:pt>
                <c:pt idx="8">
                  <c:v>25.967414899999998</c:v>
                </c:pt>
                <c:pt idx="9">
                  <c:v>29.117438600000003</c:v>
                </c:pt>
                <c:pt idx="10">
                  <c:v>35.688630200000006</c:v>
                </c:pt>
                <c:pt idx="11">
                  <c:v>32.295404900000001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BA3-4341-8294-31EB4916B194}"/>
            </c:ext>
          </c:extLst>
        </c:ser>
        <c:ser>
          <c:idx val="2"/>
          <c:order val="4"/>
          <c:tx>
            <c:strRef>
              <c:f>'5.3.5.3'!$D$138</c:f>
              <c:strCache>
                <c:ptCount val="1"/>
                <c:pt idx="0">
                  <c:v>SEAL</c:v>
                </c:pt>
              </c:strCache>
            </c:strRef>
          </c:tx>
          <c:spPr>
            <a:ln w="44450"/>
          </c:spPr>
          <c:cat>
            <c:strRef>
              <c:f>'5.3.5.3'!$E$133:$P$133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'5.3.5.3'!$E$138:$P$138</c:f>
              <c:numCache>
                <c:formatCode>###0.00</c:formatCode>
                <c:ptCount val="12"/>
                <c:pt idx="0">
                  <c:v>10.026260500000001</c:v>
                </c:pt>
                <c:pt idx="1">
                  <c:v>9.5864148999999976</c:v>
                </c:pt>
                <c:pt idx="2">
                  <c:v>11.086063300000001</c:v>
                </c:pt>
                <c:pt idx="3">
                  <c:v>10.902556100000002</c:v>
                </c:pt>
                <c:pt idx="4">
                  <c:v>10.986346099999997</c:v>
                </c:pt>
                <c:pt idx="5">
                  <c:v>12.370415699999999</c:v>
                </c:pt>
                <c:pt idx="6">
                  <c:v>12.647857400000007</c:v>
                </c:pt>
                <c:pt idx="7">
                  <c:v>12.700205799999999</c:v>
                </c:pt>
                <c:pt idx="8">
                  <c:v>12.430732300000001</c:v>
                </c:pt>
                <c:pt idx="9">
                  <c:v>13.362513199999997</c:v>
                </c:pt>
                <c:pt idx="10">
                  <c:v>13.344464200000001</c:v>
                </c:pt>
                <c:pt idx="11">
                  <c:v>14.525398300000001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BA3-4341-8294-31EB4916B194}"/>
            </c:ext>
          </c:extLst>
        </c:ser>
        <c:ser>
          <c:idx val="5"/>
          <c:order val="5"/>
          <c:tx>
            <c:strRef>
              <c:f>'5.3.5.3'!$D$139</c:f>
              <c:strCache>
                <c:ptCount val="1"/>
                <c:pt idx="0">
                  <c:v>ELOR</c:v>
                </c:pt>
              </c:strCache>
            </c:strRef>
          </c:tx>
          <c:spPr>
            <a:ln w="44450"/>
          </c:spPr>
          <c:marker>
            <c:symbol val="x"/>
            <c:size val="9"/>
          </c:marker>
          <c:cat>
            <c:strRef>
              <c:f>'5.3.5.3'!$E$133:$P$133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'5.3.5.3'!$E$139:$P$139</c:f>
              <c:numCache>
                <c:formatCode>###0.00</c:formatCode>
                <c:ptCount val="12"/>
                <c:pt idx="0">
                  <c:v>7.1739262000000004</c:v>
                </c:pt>
                <c:pt idx="1">
                  <c:v>6.6026560999999981</c:v>
                </c:pt>
                <c:pt idx="2">
                  <c:v>6.7606924999999984</c:v>
                </c:pt>
                <c:pt idx="3">
                  <c:v>6.4155810999999989</c:v>
                </c:pt>
                <c:pt idx="4">
                  <c:v>6.8102666999999988</c:v>
                </c:pt>
                <c:pt idx="5">
                  <c:v>6.4982875000000009</c:v>
                </c:pt>
                <c:pt idx="6">
                  <c:v>6.7273965999999978</c:v>
                </c:pt>
                <c:pt idx="7">
                  <c:v>7.1311739000000003</c:v>
                </c:pt>
                <c:pt idx="8">
                  <c:v>6.8829655000000001</c:v>
                </c:pt>
                <c:pt idx="9">
                  <c:v>7.5842357999999992</c:v>
                </c:pt>
                <c:pt idx="10">
                  <c:v>7.1703231999999959</c:v>
                </c:pt>
                <c:pt idx="11">
                  <c:v>7.6285193999999974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A3-4341-8294-31EB4916B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483776"/>
        <c:axId val="117497856"/>
      </c:lineChart>
      <c:catAx>
        <c:axId val="117483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17497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7497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E"/>
                  <a:t>GW.h</a:t>
                </a:r>
              </a:p>
            </c:rich>
          </c:tx>
          <c:layout>
            <c:manualLayout>
              <c:xMode val="edge"/>
              <c:yMode val="edge"/>
              <c:x val="4.800858745524641E-3"/>
              <c:y val="0.45679113385147141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174837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8329721549438949E-2"/>
          <c:y val="0.80000134598559802"/>
          <c:w val="0.89262522757507123"/>
          <c:h val="4.9122705815619172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 alignWithMargins="0"/>
    <c:pageMargins b="1" l="0.75" r="0.75" t="1" header="0" footer="0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VENTA DE ENERGÍA ELÉCTRICA POR TIPO DE MERCADO</a:t>
            </a:r>
          </a:p>
        </c:rich>
      </c:tx>
      <c:layout>
        <c:manualLayout>
          <c:xMode val="edge"/>
          <c:yMode val="edge"/>
          <c:x val="0.10773617501045625"/>
          <c:y val="5.5954897085232769E-2"/>
        </c:manualLayout>
      </c:layout>
      <c:overlay val="0"/>
      <c:spPr>
        <a:solidFill>
          <a:srgbClr val="3798AF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autoTitleDeleted val="0"/>
    <c:view3D>
      <c:rotX val="20"/>
      <c:hPercent val="100"/>
      <c:rotY val="210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12700">
          <a:solidFill>
            <a:srgbClr val="808080"/>
          </a:solidFill>
          <a:prstDash val="solid"/>
        </a:ln>
      </c:spPr>
    </c:sideWall>
    <c:backWall>
      <c:thickness val="0"/>
      <c:spPr>
        <a:noFill/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957402072708391"/>
          <c:y val="0.25758475693897714"/>
          <c:w val="0.50797203195129059"/>
          <c:h val="0.6235011990407674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'5.3.1'!$N$8</c:f>
              <c:strCache>
                <c:ptCount val="1"/>
                <c:pt idx="0">
                  <c:v>Distribuidoras</c:v>
                </c:pt>
              </c:strCache>
            </c:strRef>
          </c:tx>
          <c:spPr>
            <a:solidFill>
              <a:srgbClr val="996666"/>
            </a:solidFill>
            <a:ln w="12700">
              <a:solidFill>
                <a:srgbClr val="000000"/>
              </a:solidFill>
              <a:prstDash val="solid"/>
            </a:ln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 prstMaterial="softEdge">
              <a:contourClr>
                <a:srgbClr val="000000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'5.3.1'!$L$9:$L$10</c:f>
              <c:strCache>
                <c:ptCount val="2"/>
                <c:pt idx="0">
                  <c:v>Regulado</c:v>
                </c:pt>
                <c:pt idx="1">
                  <c:v>Libre</c:v>
                </c:pt>
              </c:strCache>
            </c:strRef>
          </c:cat>
          <c:val>
            <c:numRef>
              <c:f>'5.3.1'!$N$9:$N$10</c:f>
              <c:numCache>
                <c:formatCode>#\ ##0</c:formatCode>
                <c:ptCount val="2"/>
                <c:pt idx="0">
                  <c:v>19137.950690000001</c:v>
                </c:pt>
                <c:pt idx="1">
                  <c:v>3217.0739720000001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0-44CC-4041-A2BB-2DAED2490730}"/>
            </c:ext>
          </c:extLst>
        </c:ser>
        <c:ser>
          <c:idx val="1"/>
          <c:order val="1"/>
          <c:tx>
            <c:strRef>
              <c:f>'5.3.1'!$M$8</c:f>
              <c:strCache>
                <c:ptCount val="1"/>
                <c:pt idx="0">
                  <c:v>Generadoras</c:v>
                </c:pt>
              </c:strCache>
            </c:strRef>
          </c:tx>
          <c:spPr>
            <a:solidFill>
              <a:srgbClr val="339933"/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 prstMaterial="plastic">
              <a:contourClr>
                <a:srgbClr val="000000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'5.3.1'!$L$9:$L$10</c:f>
              <c:strCache>
                <c:ptCount val="2"/>
                <c:pt idx="0">
                  <c:v>Regulado</c:v>
                </c:pt>
                <c:pt idx="1">
                  <c:v>Libre</c:v>
                </c:pt>
              </c:strCache>
            </c:strRef>
          </c:cat>
          <c:val>
            <c:numRef>
              <c:f>'5.3.1'!$M$9:$M$10</c:f>
              <c:numCache>
                <c:formatCode>#\ ##0</c:formatCode>
                <c:ptCount val="2"/>
                <c:pt idx="0">
                  <c:v>0</c:v>
                </c:pt>
                <c:pt idx="1">
                  <c:v>25065.713250000001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44CC-4041-A2BB-2DAED2490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9"/>
        <c:gapDepth val="157"/>
        <c:shape val="box"/>
        <c:axId val="106031744"/>
        <c:axId val="106140032"/>
        <c:axId val="102127808"/>
      </c:bar3DChart>
      <c:catAx>
        <c:axId val="106031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6140032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106140032"/>
        <c:scaling>
          <c:orientation val="minMax"/>
          <c:max val="18000"/>
          <c:min val="0"/>
        </c:scaling>
        <c:delete val="0"/>
        <c:axPos val="r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GWh</a:t>
                </a:r>
              </a:p>
            </c:rich>
          </c:tx>
          <c:layout>
            <c:manualLayout>
              <c:xMode val="edge"/>
              <c:yMode val="edge"/>
              <c:x val="1.9107854012474768E-2"/>
              <c:y val="0.53597147396049172"/>
            </c:manualLayout>
          </c:layout>
          <c:overlay val="0"/>
          <c:spPr>
            <a:noFill/>
            <a:ln w="25400">
              <a:noFill/>
            </a:ln>
          </c:spPr>
        </c:title>
        <c:numFmt formatCode="#\ ##0" sourceLinked="1"/>
        <c:majorTickMark val="out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6031744"/>
        <c:crosses val="autoZero"/>
        <c:crossBetween val="between"/>
        <c:majorUnit val="2000"/>
        <c:minorUnit val="2000"/>
      </c:valAx>
      <c:serAx>
        <c:axId val="102127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6140032"/>
        <c:crosses val="autoZero"/>
        <c:tickLblSkip val="1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-4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 sz="1200"/>
              <a:t>PARTICIPACIÓN DE LA PRINCIPALES EMPRESAS EN LA VENTA DE ENERGÍA ELÉCTRICA A CLIENTE FINAL</a:t>
            </a:r>
          </a:p>
        </c:rich>
      </c:tx>
      <c:layout>
        <c:manualLayout>
          <c:xMode val="edge"/>
          <c:yMode val="edge"/>
          <c:x val="0.13673987642736368"/>
          <c:y val="6.6826540299483844E-2"/>
        </c:manualLayout>
      </c:layout>
      <c:overlay val="0"/>
      <c:spPr>
        <a:solidFill>
          <a:srgbClr val="3798AF"/>
        </a:solidFill>
        <a:scene3d>
          <a:camera prst="orthographicFront"/>
          <a:lightRig rig="threePt" dir="t"/>
        </a:scene3d>
        <a:sp3d>
          <a:bevelT w="38100"/>
        </a:sp3d>
      </c:spPr>
    </c:title>
    <c:autoTitleDeleted val="0"/>
    <c:view3D>
      <c:rotX val="2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5670896198078164"/>
          <c:y val="0.26541151912791505"/>
          <c:w val="0.47424145586811067"/>
          <c:h val="0.60191540945080735"/>
        </c:manualLayout>
      </c:layout>
      <c:pie3DChart>
        <c:varyColors val="1"/>
        <c:ser>
          <c:idx val="0"/>
          <c:order val="0"/>
          <c:spPr>
            <a:ln>
              <a:noFill/>
            </a:ln>
            <a:scene3d>
              <a:camera prst="orthographicFront"/>
              <a:lightRig rig="threePt" dir="t">
                <a:rot lat="0" lon="0" rev="1200000"/>
              </a:lightRig>
            </a:scene3d>
            <a:sp3d prstMaterial="plastic">
              <a:bevelT w="95250" h="139700"/>
            </a:sp3d>
          </c:spPr>
          <c:explosion val="16"/>
          <c:dPt>
            <c:idx val="0"/>
            <c:bubble3D val="0"/>
            <c:explosion val="13"/>
            <c:extLst>
              <c:ext xmlns:c16="http://schemas.microsoft.com/office/drawing/2014/chart" uri="{C3380CC4-5D6E-409C-BE32-E72D297353CC}">
                <c16:uniqueId val="{00000000-8AC9-4ADA-8A8B-0B981AA08714}"/>
              </c:ext>
            </c:extLst>
          </c:dPt>
          <c:dPt>
            <c:idx val="1"/>
            <c:bubble3D val="0"/>
            <c:explosion val="14"/>
            <c:extLst>
              <c:ext xmlns:c16="http://schemas.microsoft.com/office/drawing/2014/chart" uri="{C3380CC4-5D6E-409C-BE32-E72D297353CC}">
                <c16:uniqueId val="{00000001-8AC9-4ADA-8A8B-0B981AA0871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AC9-4ADA-8A8B-0B981AA08714}"/>
              </c:ext>
            </c:extLst>
          </c:dPt>
          <c:dPt>
            <c:idx val="3"/>
            <c:bubble3D val="0"/>
            <c:explosion val="18"/>
            <c:extLst>
              <c:ext xmlns:c16="http://schemas.microsoft.com/office/drawing/2014/chart" uri="{C3380CC4-5D6E-409C-BE32-E72D297353CC}">
                <c16:uniqueId val="{00000003-8AC9-4ADA-8A8B-0B981AA0871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AC9-4ADA-8A8B-0B981AA0871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AC9-4ADA-8A8B-0B981AA08714}"/>
              </c:ext>
            </c:extLst>
          </c:dPt>
          <c:dPt>
            <c:idx val="6"/>
            <c:bubble3D val="0"/>
            <c:explosion val="18"/>
            <c:extLst>
              <c:ext xmlns:c16="http://schemas.microsoft.com/office/drawing/2014/chart" uri="{C3380CC4-5D6E-409C-BE32-E72D297353CC}">
                <c16:uniqueId val="{00000006-8AC9-4ADA-8A8B-0B981AA08714}"/>
              </c:ext>
            </c:extLst>
          </c:dPt>
          <c:dLbls>
            <c:dLbl>
              <c:idx val="0"/>
              <c:layout>
                <c:manualLayout>
                  <c:x val="2.6424125579458186E-2"/>
                  <c:y val="-2.577660411741832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C9-4ADA-8A8B-0B981AA08714}"/>
                </c:ext>
              </c:extLst>
            </c:dLbl>
            <c:dLbl>
              <c:idx val="1"/>
              <c:layout>
                <c:manualLayout>
                  <c:x val="1.7233125377907429E-2"/>
                  <c:y val="-1.387970990937907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C9-4ADA-8A8B-0B981AA08714}"/>
                </c:ext>
              </c:extLst>
            </c:dLbl>
            <c:dLbl>
              <c:idx val="2"/>
              <c:layout>
                <c:manualLayout>
                  <c:x val="4.3657250957365619E-2"/>
                  <c:y val="2.775941981875815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C9-4ADA-8A8B-0B981AA08714}"/>
                </c:ext>
              </c:extLst>
            </c:dLbl>
            <c:dLbl>
              <c:idx val="3"/>
              <c:layout>
                <c:manualLayout>
                  <c:x val="3.5615125781008859E-2"/>
                  <c:y val="2.974223552009802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C9-4ADA-8A8B-0B981AA08714}"/>
                </c:ext>
              </c:extLst>
            </c:dLbl>
            <c:dLbl>
              <c:idx val="4"/>
              <c:layout>
                <c:manualLayout>
                  <c:x val="-5.6294876234497922E-2"/>
                  <c:y val="3.965631402679736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C9-4ADA-8A8B-0B981AA08714}"/>
                </c:ext>
              </c:extLst>
            </c:dLbl>
            <c:dLbl>
              <c:idx val="5"/>
              <c:layout>
                <c:manualLayout>
                  <c:x val="-7.0081376536823892E-2"/>
                  <c:y val="3.9656314026797366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C9-4ADA-8A8B-0B981AA08714}"/>
                </c:ext>
              </c:extLst>
            </c:dLbl>
            <c:dLbl>
              <c:idx val="6"/>
              <c:layout>
                <c:manualLayout>
                  <c:x val="-4.1359500906978035E-2"/>
                  <c:y val="-6.146728674153591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C9-4ADA-8A8B-0B981AA08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 b="1"/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'5.3.5.4'!$E$118:$E$124</c:f>
              <c:strCache>
                <c:ptCount val="7"/>
                <c:pt idx="0">
                  <c:v>LUZ DEL SUR</c:v>
                </c:pt>
                <c:pt idx="1">
                  <c:v>ENEL DISTRIBUCION</c:v>
                </c:pt>
                <c:pt idx="2">
                  <c:v>ENGIE</c:v>
                </c:pt>
                <c:pt idx="3">
                  <c:v>ELECTROPERU</c:v>
                </c:pt>
                <c:pt idx="4">
                  <c:v>ENEL GENERACION</c:v>
                </c:pt>
                <c:pt idx="5">
                  <c:v>KALLPA</c:v>
                </c:pt>
                <c:pt idx="6">
                  <c:v>Otros</c:v>
                </c:pt>
              </c:strCache>
            </c:strRef>
          </c:cat>
          <c:val>
            <c:numRef>
              <c:f>'5.3.5.4'!$F$118:$F$124</c:f>
              <c:numCache>
                <c:formatCode>#\ ##0</c:formatCode>
                <c:ptCount val="7"/>
                <c:pt idx="0">
                  <c:v>6176.8087633400273</c:v>
                </c:pt>
                <c:pt idx="1">
                  <c:v>6840.1469827700093</c:v>
                </c:pt>
                <c:pt idx="2">
                  <c:v>5306.2083477999986</c:v>
                </c:pt>
                <c:pt idx="3">
                  <c:v>4153.5496360000006</c:v>
                </c:pt>
                <c:pt idx="4">
                  <c:v>5355.9876873000012</c:v>
                </c:pt>
                <c:pt idx="5">
                  <c:v>4598.4886280000001</c:v>
                </c:pt>
                <c:pt idx="6">
                  <c:v>14989.547873769989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AC9-4ADA-8A8B-0B981AA08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EMPRESAS GENERADORAS CON MAYOR VENTA AL MERCADO LIBRE
 EN AT</a:t>
            </a:r>
          </a:p>
        </c:rich>
      </c:tx>
      <c:layout>
        <c:manualLayout>
          <c:xMode val="edge"/>
          <c:yMode val="edge"/>
          <c:x val="0.27006916424004213"/>
          <c:y val="3.5754977192736404E-2"/>
        </c:manualLayout>
      </c:layout>
      <c:overlay val="0"/>
      <c:spPr>
        <a:solidFill>
          <a:srgbClr val="3798AF"/>
        </a:solidFill>
        <a:effectLst>
          <a:glow rad="63500">
            <a:schemeClr val="accent1">
              <a:satMod val="175000"/>
              <a:alpha val="40000"/>
            </a:schemeClr>
          </a:glow>
        </a:effectLst>
        <a:scene3d>
          <a:camera prst="orthographicFront"/>
          <a:lightRig rig="soft" dir="t"/>
        </a:scene3d>
        <a:sp3d prstMaterial="plastic">
          <a:bevelT w="38100"/>
        </a:sp3d>
      </c:spPr>
    </c:title>
    <c:autoTitleDeleted val="0"/>
    <c:plotArea>
      <c:layout>
        <c:manualLayout>
          <c:layoutTarget val="inner"/>
          <c:xMode val="edge"/>
          <c:yMode val="edge"/>
          <c:x val="6.7073898964501263E-2"/>
          <c:y val="0.17846153846153845"/>
          <c:w val="0.91643856950267455"/>
          <c:h val="0.67538461538461536"/>
        </c:manualLayout>
      </c:layout>
      <c:lineChart>
        <c:grouping val="standard"/>
        <c:varyColors val="0"/>
        <c:ser>
          <c:idx val="0"/>
          <c:order val="0"/>
          <c:tx>
            <c:strRef>
              <c:f>'5.3.5.5.1'!$S$182</c:f>
              <c:strCache>
                <c:ptCount val="1"/>
                <c:pt idx="0">
                  <c:v>KALLPA</c:v>
                </c:pt>
              </c:strCache>
            </c:strRef>
          </c:tx>
          <c:spPr>
            <a:ln w="38100"/>
          </c:spPr>
          <c:cat>
            <c:strRef>
              <c:f>'5.3.5.5.1'!$T$181:$AE$181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'5.3.5.5.1'!$T$182:$AE$182</c:f>
              <c:numCache>
                <c:formatCode>###0.000</c:formatCode>
                <c:ptCount val="12"/>
                <c:pt idx="0">
                  <c:v>27.911557999999999</c:v>
                </c:pt>
                <c:pt idx="1">
                  <c:v>24.745442000000004</c:v>
                </c:pt>
                <c:pt idx="2">
                  <c:v>29.275877999999999</c:v>
                </c:pt>
                <c:pt idx="3">
                  <c:v>25.357393999999999</c:v>
                </c:pt>
                <c:pt idx="4">
                  <c:v>25.492024999999998</c:v>
                </c:pt>
                <c:pt idx="5">
                  <c:v>26.242079999999998</c:v>
                </c:pt>
                <c:pt idx="6">
                  <c:v>25.883678000000003</c:v>
                </c:pt>
                <c:pt idx="7">
                  <c:v>24.315761999999999</c:v>
                </c:pt>
                <c:pt idx="8">
                  <c:v>23.701036999999999</c:v>
                </c:pt>
                <c:pt idx="9">
                  <c:v>25.074187000000002</c:v>
                </c:pt>
                <c:pt idx="10">
                  <c:v>24.015408999999998</c:v>
                </c:pt>
                <c:pt idx="11">
                  <c:v>21.75479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EF-4420-AC84-B2335150A3AB}"/>
            </c:ext>
          </c:extLst>
        </c:ser>
        <c:ser>
          <c:idx val="1"/>
          <c:order val="1"/>
          <c:tx>
            <c:strRef>
              <c:f>'5.3.5.5.1'!$S$183</c:f>
              <c:strCache>
                <c:ptCount val="1"/>
                <c:pt idx="0">
                  <c:v>ENGIE</c:v>
                </c:pt>
              </c:strCache>
            </c:strRef>
          </c:tx>
          <c:spPr>
            <a:ln w="38100"/>
          </c:spPr>
          <c:cat>
            <c:strRef>
              <c:f>'5.3.5.5.1'!$T$181:$AE$181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'5.3.5.5.1'!$T$183:$AE$183</c:f>
              <c:numCache>
                <c:formatCode>###0.000</c:formatCode>
                <c:ptCount val="12"/>
                <c:pt idx="0">
                  <c:v>24.047281799999997</c:v>
                </c:pt>
                <c:pt idx="1">
                  <c:v>23.222765600000002</c:v>
                </c:pt>
                <c:pt idx="2">
                  <c:v>27.155531599999996</c:v>
                </c:pt>
                <c:pt idx="3">
                  <c:v>24.126860000000001</c:v>
                </c:pt>
                <c:pt idx="4">
                  <c:v>23.829988799999995</c:v>
                </c:pt>
                <c:pt idx="5">
                  <c:v>24.214699899999999</c:v>
                </c:pt>
                <c:pt idx="6">
                  <c:v>23.890838499999997</c:v>
                </c:pt>
                <c:pt idx="7">
                  <c:v>21.0443502</c:v>
                </c:pt>
                <c:pt idx="8">
                  <c:v>21.051126399999998</c:v>
                </c:pt>
                <c:pt idx="9">
                  <c:v>28.601796500000006</c:v>
                </c:pt>
                <c:pt idx="10">
                  <c:v>22.9050695</c:v>
                </c:pt>
                <c:pt idx="11">
                  <c:v>22.679285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EF-4420-AC84-B2335150A3AB}"/>
            </c:ext>
          </c:extLst>
        </c:ser>
        <c:ser>
          <c:idx val="2"/>
          <c:order val="2"/>
          <c:tx>
            <c:strRef>
              <c:f>'5.3.5.5.1'!$S$184</c:f>
              <c:strCache>
                <c:ptCount val="1"/>
                <c:pt idx="0">
                  <c:v>ENEL GENERACION</c:v>
                </c:pt>
              </c:strCache>
            </c:strRef>
          </c:tx>
          <c:spPr>
            <a:ln w="38100"/>
          </c:spPr>
          <c:cat>
            <c:strRef>
              <c:f>'5.3.5.5.1'!$T$181:$AE$181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'5.3.5.5.1'!$T$184:$AE$184</c:f>
              <c:numCache>
                <c:formatCode>#,##0.00</c:formatCode>
                <c:ptCount val="12"/>
                <c:pt idx="0">
                  <c:v>18.4360246</c:v>
                </c:pt>
                <c:pt idx="1">
                  <c:v>17.327415800000001</c:v>
                </c:pt>
                <c:pt idx="2">
                  <c:v>16.5620923</c:v>
                </c:pt>
                <c:pt idx="3">
                  <c:v>14.545700699999999</c:v>
                </c:pt>
                <c:pt idx="4">
                  <c:v>15.323698399999998</c:v>
                </c:pt>
                <c:pt idx="5">
                  <c:v>8.4225192999999994</c:v>
                </c:pt>
                <c:pt idx="6">
                  <c:v>10.494511999999999</c:v>
                </c:pt>
                <c:pt idx="7">
                  <c:v>13.491253999999998</c:v>
                </c:pt>
                <c:pt idx="8">
                  <c:v>10.925076699999998</c:v>
                </c:pt>
                <c:pt idx="9">
                  <c:v>11.108487899999998</c:v>
                </c:pt>
                <c:pt idx="10">
                  <c:v>12.390261899999999</c:v>
                </c:pt>
                <c:pt idx="11">
                  <c:v>12.253304499999999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EF-4420-AC84-B2335150A3AB}"/>
            </c:ext>
          </c:extLst>
        </c:ser>
        <c:ser>
          <c:idx val="3"/>
          <c:order val="3"/>
          <c:tx>
            <c:strRef>
              <c:f>'5.3.5.5.1'!$S$185</c:f>
              <c:strCache>
                <c:ptCount val="1"/>
                <c:pt idx="0">
                  <c:v>ELECTROPERU</c:v>
                </c:pt>
              </c:strCache>
            </c:strRef>
          </c:tx>
          <c:spPr>
            <a:ln w="38100"/>
          </c:spPr>
          <c:cat>
            <c:strRef>
              <c:f>'5.3.5.5.1'!$T$181:$AE$181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'5.3.5.5.1'!$T$185:$AE$185</c:f>
              <c:numCache>
                <c:formatCode>###0.000</c:formatCode>
                <c:ptCount val="12"/>
                <c:pt idx="0">
                  <c:v>22.873266000000001</c:v>
                </c:pt>
                <c:pt idx="1">
                  <c:v>22.745743000000001</c:v>
                </c:pt>
                <c:pt idx="2">
                  <c:v>19.934629000000001</c:v>
                </c:pt>
                <c:pt idx="3">
                  <c:v>18.618781999999999</c:v>
                </c:pt>
                <c:pt idx="4">
                  <c:v>18.408196</c:v>
                </c:pt>
                <c:pt idx="5">
                  <c:v>19.214752000000001</c:v>
                </c:pt>
                <c:pt idx="6">
                  <c:v>23.045760999999999</c:v>
                </c:pt>
                <c:pt idx="7">
                  <c:v>24.724639</c:v>
                </c:pt>
                <c:pt idx="8">
                  <c:v>22.90138</c:v>
                </c:pt>
                <c:pt idx="9">
                  <c:v>23.227218000000001</c:v>
                </c:pt>
                <c:pt idx="10">
                  <c:v>20.853079000000001</c:v>
                </c:pt>
                <c:pt idx="11">
                  <c:v>24.755925999999999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DEF-4420-AC84-B2335150A3AB}"/>
            </c:ext>
          </c:extLst>
        </c:ser>
        <c:ser>
          <c:idx val="4"/>
          <c:order val="4"/>
          <c:tx>
            <c:strRef>
              <c:f>'5.3.5.5.1'!$S$186</c:f>
              <c:strCache>
                <c:ptCount val="1"/>
                <c:pt idx="0">
                  <c:v>STATKRAFT</c:v>
                </c:pt>
              </c:strCache>
            </c:strRef>
          </c:tx>
          <c:spPr>
            <a:ln w="38100"/>
          </c:spPr>
          <c:cat>
            <c:strRef>
              <c:f>'5.3.5.5.1'!$T$181:$AE$181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'5.3.5.5.1'!$T$186:$AE$186</c:f>
              <c:numCache>
                <c:formatCode>###0.000</c:formatCode>
                <c:ptCount val="12"/>
                <c:pt idx="0">
                  <c:v>18.476095399999998</c:v>
                </c:pt>
                <c:pt idx="1">
                  <c:v>17.129178400000001</c:v>
                </c:pt>
                <c:pt idx="2">
                  <c:v>16.855953299999999</c:v>
                </c:pt>
                <c:pt idx="3">
                  <c:v>15.994522999999996</c:v>
                </c:pt>
                <c:pt idx="4">
                  <c:v>17.978524500000002</c:v>
                </c:pt>
                <c:pt idx="5">
                  <c:v>18.808083799999999</c:v>
                </c:pt>
                <c:pt idx="6">
                  <c:v>19.0669246</c:v>
                </c:pt>
                <c:pt idx="7">
                  <c:v>20.154131000000003</c:v>
                </c:pt>
                <c:pt idx="8">
                  <c:v>19.267081300000005</c:v>
                </c:pt>
                <c:pt idx="9">
                  <c:v>20.103972299999999</c:v>
                </c:pt>
                <c:pt idx="10">
                  <c:v>19.529407300000003</c:v>
                </c:pt>
                <c:pt idx="11">
                  <c:v>20.8088354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DEF-4420-AC84-B2335150A3AB}"/>
            </c:ext>
          </c:extLst>
        </c:ser>
        <c:ser>
          <c:idx val="5"/>
          <c:order val="5"/>
          <c:tx>
            <c:strRef>
              <c:f>'5.3.5.5.1'!$S$187</c:f>
              <c:strCache>
                <c:ptCount val="1"/>
                <c:pt idx="0">
                  <c:v>TERMOCHILCA</c:v>
                </c:pt>
              </c:strCache>
            </c:strRef>
          </c:tx>
          <c:spPr>
            <a:ln w="38100"/>
          </c:spPr>
          <c:cat>
            <c:strRef>
              <c:f>'5.3.5.5.1'!$T$181:$AE$181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'5.3.5.5.1'!$T$187:$AE$187</c:f>
              <c:numCache>
                <c:formatCode>###0.000</c:formatCode>
                <c:ptCount val="12"/>
                <c:pt idx="0">
                  <c:v>17.287542700000003</c:v>
                </c:pt>
                <c:pt idx="1">
                  <c:v>16.845984699999999</c:v>
                </c:pt>
                <c:pt idx="2">
                  <c:v>18.563019200000003</c:v>
                </c:pt>
                <c:pt idx="3">
                  <c:v>19.907320499999997</c:v>
                </c:pt>
                <c:pt idx="4">
                  <c:v>19.951065199999999</c:v>
                </c:pt>
                <c:pt idx="5">
                  <c:v>18.547498999999998</c:v>
                </c:pt>
                <c:pt idx="6">
                  <c:v>15.598797100000001</c:v>
                </c:pt>
                <c:pt idx="7">
                  <c:v>12.976814300000001</c:v>
                </c:pt>
                <c:pt idx="8">
                  <c:v>12.6068301</c:v>
                </c:pt>
                <c:pt idx="9">
                  <c:v>16.071127700000002</c:v>
                </c:pt>
                <c:pt idx="10">
                  <c:v>19.200711699999999</c:v>
                </c:pt>
                <c:pt idx="11">
                  <c:v>17.651639100000001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EF-4420-AC84-B2335150A3AB}"/>
            </c:ext>
          </c:extLst>
        </c:ser>
        <c:ser>
          <c:idx val="6"/>
          <c:order val="6"/>
          <c:tx>
            <c:strRef>
              <c:f>'5.3.5.5.1'!$T$212</c:f>
              <c:strCache>
                <c:ptCount val="1"/>
              </c:strCache>
            </c:strRef>
          </c:tx>
          <c:cat>
            <c:strRef>
              <c:f>'5.3.5.5.1'!$T$181:$AE$181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'5.3.5.5.1'!$U$212:$AF$212</c:f>
              <c:numCache>
                <c:formatCode>###0.000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DEF-4420-AC84-B2335150A3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655040"/>
        <c:axId val="117656576"/>
      </c:lineChart>
      <c:catAx>
        <c:axId val="11765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17656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7656576"/>
        <c:scaling>
          <c:orientation val="minMax"/>
          <c:min val="5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E" sz="1100"/>
                  <a:t>GW.h
</a:t>
                </a:r>
              </a:p>
            </c:rich>
          </c:tx>
          <c:layout>
            <c:manualLayout>
              <c:xMode val="edge"/>
              <c:yMode val="edge"/>
              <c:x val="1.7928642004326575E-2"/>
              <c:y val="0.4768499929875177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176550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8438359384181455"/>
          <c:y val="0.92645722719774537"/>
          <c:w val="0.67816542832643423"/>
          <c:h val="3.6012769396191913E-2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 sz="1200"/>
              <a:t>EMPRESAS GENERADORAS CON MAYOR VENTA AL MERCADO LIBRE
 EN  MAT</a:t>
            </a:r>
          </a:p>
        </c:rich>
      </c:tx>
      <c:layout>
        <c:manualLayout>
          <c:xMode val="edge"/>
          <c:yMode val="edge"/>
          <c:x val="0.2988180917219373"/>
          <c:y val="5.0966410097614205E-2"/>
        </c:manualLayout>
      </c:layout>
      <c:overlay val="0"/>
      <c:spPr>
        <a:solidFill>
          <a:srgbClr val="3798AF"/>
        </a:solidFill>
        <a:scene3d>
          <a:camera prst="orthographicFront"/>
          <a:lightRig rig="soft" dir="t"/>
        </a:scene3d>
        <a:sp3d prstMaterial="plastic">
          <a:bevelT w="38100"/>
        </a:sp3d>
      </c:spPr>
    </c:title>
    <c:autoTitleDeleted val="0"/>
    <c:plotArea>
      <c:layout>
        <c:manualLayout>
          <c:layoutTarget val="inner"/>
          <c:xMode val="edge"/>
          <c:yMode val="edge"/>
          <c:x val="8.0122929618795927E-2"/>
          <c:y val="0.18750031789197777"/>
          <c:w val="0.8989264515877321"/>
          <c:h val="0.66319556884014352"/>
        </c:manualLayout>
      </c:layout>
      <c:lineChart>
        <c:grouping val="standard"/>
        <c:varyColors val="0"/>
        <c:ser>
          <c:idx val="0"/>
          <c:order val="0"/>
          <c:tx>
            <c:strRef>
              <c:f>'5.3.5.5.1'!$T$127</c:f>
              <c:strCache>
                <c:ptCount val="1"/>
                <c:pt idx="0">
                  <c:v>ENGIE</c:v>
                </c:pt>
              </c:strCache>
            </c:strRef>
          </c:tx>
          <c:spPr>
            <a:ln w="38100"/>
          </c:spPr>
          <c:cat>
            <c:strRef>
              <c:f>'5.3.5.5.1'!$U$126:$AF$126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'5.3.5.5.1'!$U$127:$AF$127</c:f>
              <c:numCache>
                <c:formatCode>###0.000</c:formatCode>
                <c:ptCount val="12"/>
                <c:pt idx="0">
                  <c:v>307.96829820000005</c:v>
                </c:pt>
                <c:pt idx="1">
                  <c:v>285.59164079999999</c:v>
                </c:pt>
                <c:pt idx="2">
                  <c:v>328.93897969999995</c:v>
                </c:pt>
                <c:pt idx="3">
                  <c:v>315.64368210000004</c:v>
                </c:pt>
                <c:pt idx="4">
                  <c:v>349.27983810000001</c:v>
                </c:pt>
                <c:pt idx="5">
                  <c:v>333.82701930000007</c:v>
                </c:pt>
                <c:pt idx="6">
                  <c:v>334.46226679999995</c:v>
                </c:pt>
                <c:pt idx="7">
                  <c:v>347.79730629999995</c:v>
                </c:pt>
                <c:pt idx="8">
                  <c:v>340.94819669999998</c:v>
                </c:pt>
                <c:pt idx="9">
                  <c:v>346.9048335</c:v>
                </c:pt>
                <c:pt idx="10">
                  <c:v>333.01876169999997</c:v>
                </c:pt>
                <c:pt idx="11">
                  <c:v>349.52970579999999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29-4416-BEE8-25CD7BA0F2DF}"/>
            </c:ext>
          </c:extLst>
        </c:ser>
        <c:ser>
          <c:idx val="1"/>
          <c:order val="1"/>
          <c:tx>
            <c:strRef>
              <c:f>'5.3.5.5.1'!$T$128</c:f>
              <c:strCache>
                <c:ptCount val="1"/>
                <c:pt idx="0">
                  <c:v>ELECTROPERU</c:v>
                </c:pt>
              </c:strCache>
            </c:strRef>
          </c:tx>
          <c:spPr>
            <a:ln w="38100"/>
          </c:spPr>
          <c:cat>
            <c:strRef>
              <c:f>'5.3.5.5.1'!$U$126:$AF$126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'5.3.5.5.1'!$U$128:$AF$128</c:f>
              <c:numCache>
                <c:formatCode>###0.000</c:formatCode>
                <c:ptCount val="12"/>
                <c:pt idx="0">
                  <c:v>320.308763</c:v>
                </c:pt>
                <c:pt idx="1">
                  <c:v>287.50252599999999</c:v>
                </c:pt>
                <c:pt idx="2">
                  <c:v>328.142335</c:v>
                </c:pt>
                <c:pt idx="3">
                  <c:v>331.01410599999997</c:v>
                </c:pt>
                <c:pt idx="4">
                  <c:v>324.93961300000001</c:v>
                </c:pt>
                <c:pt idx="5">
                  <c:v>333.13907300000005</c:v>
                </c:pt>
                <c:pt idx="6">
                  <c:v>341.90326599999997</c:v>
                </c:pt>
                <c:pt idx="7">
                  <c:v>328.95955300000003</c:v>
                </c:pt>
                <c:pt idx="8">
                  <c:v>306.519049</c:v>
                </c:pt>
                <c:pt idx="9">
                  <c:v>335.95341199999996</c:v>
                </c:pt>
                <c:pt idx="10">
                  <c:v>294.17851200000001</c:v>
                </c:pt>
                <c:pt idx="11">
                  <c:v>343.875112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29-4416-BEE8-25CD7BA0F2DF}"/>
            </c:ext>
          </c:extLst>
        </c:ser>
        <c:ser>
          <c:idx val="2"/>
          <c:order val="2"/>
          <c:tx>
            <c:strRef>
              <c:f>'5.3.5.5.1'!$T$129</c:f>
              <c:strCache>
                <c:ptCount val="1"/>
                <c:pt idx="0">
                  <c:v>ENEL GENERACION</c:v>
                </c:pt>
              </c:strCache>
            </c:strRef>
          </c:tx>
          <c:spPr>
            <a:ln w="38100"/>
          </c:spPr>
          <c:cat>
            <c:strRef>
              <c:f>'5.3.5.5.1'!$U$126:$AF$126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'5.3.5.5.1'!$U$129:$AF$129</c:f>
              <c:numCache>
                <c:formatCode>###0.000</c:formatCode>
                <c:ptCount val="12"/>
                <c:pt idx="0">
                  <c:v>282.75758440000004</c:v>
                </c:pt>
                <c:pt idx="1">
                  <c:v>247.84898670000001</c:v>
                </c:pt>
                <c:pt idx="2">
                  <c:v>264.12889660000002</c:v>
                </c:pt>
                <c:pt idx="3">
                  <c:v>240.64183129999998</c:v>
                </c:pt>
                <c:pt idx="4">
                  <c:v>295.44635850000003</c:v>
                </c:pt>
                <c:pt idx="5">
                  <c:v>272.41615100000001</c:v>
                </c:pt>
                <c:pt idx="6">
                  <c:v>289.8118814</c:v>
                </c:pt>
                <c:pt idx="7">
                  <c:v>281.05456290000006</c:v>
                </c:pt>
                <c:pt idx="8">
                  <c:v>278.23142540000003</c:v>
                </c:pt>
                <c:pt idx="9">
                  <c:v>274.51268650000003</c:v>
                </c:pt>
                <c:pt idx="10">
                  <c:v>267.11467199999998</c:v>
                </c:pt>
                <c:pt idx="11">
                  <c:v>277.05624760000001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29-4416-BEE8-25CD7BA0F2DF}"/>
            </c:ext>
          </c:extLst>
        </c:ser>
        <c:ser>
          <c:idx val="3"/>
          <c:order val="3"/>
          <c:tx>
            <c:strRef>
              <c:f>'5.3.5.5.1'!$T$130</c:f>
              <c:strCache>
                <c:ptCount val="1"/>
                <c:pt idx="0">
                  <c:v>KALLPA</c:v>
                </c:pt>
              </c:strCache>
            </c:strRef>
          </c:tx>
          <c:spPr>
            <a:ln w="38100"/>
          </c:spPr>
          <c:cat>
            <c:strRef>
              <c:f>'5.3.5.5.1'!$U$126:$AF$126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'5.3.5.5.1'!$U$130:$AF$130</c:f>
              <c:numCache>
                <c:formatCode>###0.000</c:formatCode>
                <c:ptCount val="12"/>
                <c:pt idx="0">
                  <c:v>279.10496399999994</c:v>
                </c:pt>
                <c:pt idx="1">
                  <c:v>221.83649099999997</c:v>
                </c:pt>
                <c:pt idx="2">
                  <c:v>301.926514</c:v>
                </c:pt>
                <c:pt idx="3">
                  <c:v>301.91404499999999</c:v>
                </c:pt>
                <c:pt idx="4">
                  <c:v>321.58768099999998</c:v>
                </c:pt>
                <c:pt idx="5">
                  <c:v>314.45065199999999</c:v>
                </c:pt>
                <c:pt idx="6">
                  <c:v>313.38665900000001</c:v>
                </c:pt>
                <c:pt idx="7">
                  <c:v>315.84083000000004</c:v>
                </c:pt>
                <c:pt idx="8">
                  <c:v>279.10357699999997</c:v>
                </c:pt>
                <c:pt idx="9">
                  <c:v>311.19215499999996</c:v>
                </c:pt>
                <c:pt idx="10">
                  <c:v>303.98090300000001</c:v>
                </c:pt>
                <c:pt idx="11">
                  <c:v>309.52794299999999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629-4416-BEE8-25CD7BA0F2DF}"/>
            </c:ext>
          </c:extLst>
        </c:ser>
        <c:ser>
          <c:idx val="4"/>
          <c:order val="4"/>
          <c:tx>
            <c:strRef>
              <c:f>'5.3.5.5.1'!$T$131</c:f>
              <c:strCache>
                <c:ptCount val="1"/>
                <c:pt idx="0">
                  <c:v>CELEPSA</c:v>
                </c:pt>
              </c:strCache>
            </c:strRef>
          </c:tx>
          <c:spPr>
            <a:ln w="38100"/>
          </c:spPr>
          <c:cat>
            <c:strRef>
              <c:f>'5.3.5.5.1'!$U$126:$AF$126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'5.3.5.5.1'!$U$131:$AF$131</c:f>
              <c:numCache>
                <c:formatCode>###0.000</c:formatCode>
                <c:ptCount val="12"/>
                <c:pt idx="0">
                  <c:v>61.409386000000005</c:v>
                </c:pt>
                <c:pt idx="1">
                  <c:v>58.118096899999998</c:v>
                </c:pt>
                <c:pt idx="2">
                  <c:v>69.98247889999999</c:v>
                </c:pt>
                <c:pt idx="3">
                  <c:v>73.330063599999988</c:v>
                </c:pt>
                <c:pt idx="4">
                  <c:v>76.910293499999995</c:v>
                </c:pt>
                <c:pt idx="5">
                  <c:v>69.365351700000005</c:v>
                </c:pt>
                <c:pt idx="6">
                  <c:v>86.284618499999993</c:v>
                </c:pt>
                <c:pt idx="7">
                  <c:v>86.133552000000009</c:v>
                </c:pt>
                <c:pt idx="8">
                  <c:v>84.673200399999999</c:v>
                </c:pt>
                <c:pt idx="9">
                  <c:v>86.738851400000016</c:v>
                </c:pt>
                <c:pt idx="10">
                  <c:v>82.798808100000002</c:v>
                </c:pt>
                <c:pt idx="11">
                  <c:v>73.131211899999997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629-4416-BEE8-25CD7BA0F2DF}"/>
            </c:ext>
          </c:extLst>
        </c:ser>
        <c:ser>
          <c:idx val="5"/>
          <c:order val="5"/>
          <c:tx>
            <c:strRef>
              <c:f>'5.3.5.5.1'!$T$132</c:f>
              <c:strCache>
                <c:ptCount val="1"/>
                <c:pt idx="0">
                  <c:v>EGEHUANZA</c:v>
                </c:pt>
              </c:strCache>
            </c:strRef>
          </c:tx>
          <c:spPr>
            <a:ln w="38100"/>
          </c:spPr>
          <c:cat>
            <c:strRef>
              <c:f>'5.3.5.5.1'!$U$126:$AF$126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'5.3.5.5.1'!$U$132:$AF$132</c:f>
              <c:numCache>
                <c:formatCode>#,##0.00</c:formatCode>
                <c:ptCount val="12"/>
                <c:pt idx="0">
                  <c:v>41.269151999999998</c:v>
                </c:pt>
                <c:pt idx="1">
                  <c:v>44.323322500000003</c:v>
                </c:pt>
                <c:pt idx="2">
                  <c:v>47.238019300000005</c:v>
                </c:pt>
                <c:pt idx="3">
                  <c:v>44.411841199999998</c:v>
                </c:pt>
                <c:pt idx="4">
                  <c:v>43.68785530000001</c:v>
                </c:pt>
                <c:pt idx="5">
                  <c:v>42.962592900000004</c:v>
                </c:pt>
                <c:pt idx="6">
                  <c:v>40.158093399999998</c:v>
                </c:pt>
                <c:pt idx="7">
                  <c:v>40.559624200000002</c:v>
                </c:pt>
                <c:pt idx="8">
                  <c:v>38.411174900000006</c:v>
                </c:pt>
                <c:pt idx="9">
                  <c:v>43.030534100000004</c:v>
                </c:pt>
                <c:pt idx="10">
                  <c:v>43.289051000000001</c:v>
                </c:pt>
                <c:pt idx="11">
                  <c:v>44.241088999999995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29-4416-BEE8-25CD7BA0F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841920"/>
        <c:axId val="117843456"/>
      </c:lineChart>
      <c:catAx>
        <c:axId val="11784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17843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7843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E"/>
                  <a:t>GWh</a:t>
                </a:r>
              </a:p>
            </c:rich>
          </c:tx>
          <c:layout>
            <c:manualLayout>
              <c:xMode val="edge"/>
              <c:yMode val="edge"/>
              <c:x val="1.3007830452728679E-2"/>
              <c:y val="0.48383526497390072"/>
            </c:manualLayout>
          </c:layout>
          <c:overlay val="0"/>
        </c:title>
        <c:numFmt formatCode="###0.00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178419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4069783600701366"/>
          <c:y val="0.9222010380724881"/>
          <c:w val="0.78139536707289181"/>
          <c:h val="5.6926037335220725E-2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EMPRESAS GENERADORAS CON MAYOR VENTA AL MERCADO LIBRE
 EN  MT</a:t>
            </a:r>
          </a:p>
        </c:rich>
      </c:tx>
      <c:layout>
        <c:manualLayout>
          <c:xMode val="edge"/>
          <c:yMode val="edge"/>
          <c:x val="0.271937810099319"/>
          <c:y val="7.916484447651978E-2"/>
        </c:manualLayout>
      </c:layout>
      <c:overlay val="0"/>
      <c:spPr>
        <a:solidFill>
          <a:srgbClr val="3798AF"/>
        </a:solidFill>
        <a:effectLst>
          <a:glow rad="63500">
            <a:schemeClr val="accent1">
              <a:satMod val="175000"/>
              <a:alpha val="40000"/>
            </a:schemeClr>
          </a:glow>
        </a:effectLst>
        <a:scene3d>
          <a:camera prst="orthographicFront"/>
          <a:lightRig rig="soft" dir="t"/>
        </a:scene3d>
        <a:sp3d prstMaterial="plastic">
          <a:bevelT w="38100"/>
        </a:sp3d>
      </c:spPr>
    </c:title>
    <c:autoTitleDeleted val="0"/>
    <c:plotArea>
      <c:layout>
        <c:manualLayout>
          <c:layoutTarget val="inner"/>
          <c:xMode val="edge"/>
          <c:yMode val="edge"/>
          <c:x val="0.14053442188228382"/>
          <c:y val="0.22033938827718241"/>
          <c:w val="0.78397301463257507"/>
          <c:h val="0.60263764315126811"/>
        </c:manualLayout>
      </c:layout>
      <c:lineChart>
        <c:grouping val="standard"/>
        <c:varyColors val="0"/>
        <c:ser>
          <c:idx val="1"/>
          <c:order val="0"/>
          <c:tx>
            <c:strRef>
              <c:f>'5.3.5.5.1'!$T$240</c:f>
              <c:strCache>
                <c:ptCount val="1"/>
                <c:pt idx="0">
                  <c:v>ENEL GENERACION</c:v>
                </c:pt>
              </c:strCache>
            </c:strRef>
          </c:tx>
          <c:spPr>
            <a:ln w="44450"/>
          </c:spPr>
          <c:cat>
            <c:strRef>
              <c:f>'5.3.5.5.1'!$U$239:$AF$239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'5.3.5.5.1'!$U$240:$AF$240</c:f>
              <c:numCache>
                <c:formatCode>###0.000</c:formatCode>
                <c:ptCount val="12"/>
                <c:pt idx="0">
                  <c:v>155.22077200000001</c:v>
                </c:pt>
                <c:pt idx="1">
                  <c:v>150.30422409999991</c:v>
                </c:pt>
                <c:pt idx="2">
                  <c:v>174.17681839999997</c:v>
                </c:pt>
                <c:pt idx="3">
                  <c:v>166.81471690000001</c:v>
                </c:pt>
                <c:pt idx="4">
                  <c:v>169.58924609999997</c:v>
                </c:pt>
                <c:pt idx="5">
                  <c:v>153.96064920000009</c:v>
                </c:pt>
                <c:pt idx="6">
                  <c:v>150.95487619999994</c:v>
                </c:pt>
                <c:pt idx="7">
                  <c:v>160.48448259999984</c:v>
                </c:pt>
                <c:pt idx="8">
                  <c:v>161.88722060000001</c:v>
                </c:pt>
                <c:pt idx="9">
                  <c:v>154.03091490000006</c:v>
                </c:pt>
                <c:pt idx="10">
                  <c:v>161.06718809999992</c:v>
                </c:pt>
                <c:pt idx="11">
                  <c:v>165.19494579999997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5E-43EC-88EE-C7D363FD832D}"/>
            </c:ext>
          </c:extLst>
        </c:ser>
        <c:ser>
          <c:idx val="0"/>
          <c:order val="1"/>
          <c:tx>
            <c:strRef>
              <c:f>'5.3.5.5.1'!$T$241</c:f>
              <c:strCache>
                <c:ptCount val="1"/>
                <c:pt idx="0">
                  <c:v>ENGIE</c:v>
                </c:pt>
              </c:strCache>
            </c:strRef>
          </c:tx>
          <c:spPr>
            <a:ln w="44450"/>
          </c:spPr>
          <c:cat>
            <c:strRef>
              <c:f>'5.3.5.5.1'!$U$239:$AF$239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'5.3.5.5.1'!$U$241:$AF$241</c:f>
              <c:numCache>
                <c:formatCode>###0.000</c:formatCode>
                <c:ptCount val="12"/>
                <c:pt idx="0">
                  <c:v>85.152595999999974</c:v>
                </c:pt>
                <c:pt idx="1">
                  <c:v>81.225769000000014</c:v>
                </c:pt>
                <c:pt idx="2">
                  <c:v>91.49317779999997</c:v>
                </c:pt>
                <c:pt idx="3">
                  <c:v>87.389977299999956</c:v>
                </c:pt>
                <c:pt idx="4">
                  <c:v>87.993525199999993</c:v>
                </c:pt>
                <c:pt idx="5">
                  <c:v>86.174799799999988</c:v>
                </c:pt>
                <c:pt idx="6">
                  <c:v>90.221750400000019</c:v>
                </c:pt>
                <c:pt idx="7">
                  <c:v>92.300457099999988</c:v>
                </c:pt>
                <c:pt idx="8">
                  <c:v>83.950831900000011</c:v>
                </c:pt>
                <c:pt idx="9">
                  <c:v>89.027757400000013</c:v>
                </c:pt>
                <c:pt idx="10">
                  <c:v>83.657345699999979</c:v>
                </c:pt>
                <c:pt idx="11">
                  <c:v>86.940237399999972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5E-43EC-88EE-C7D363FD832D}"/>
            </c:ext>
          </c:extLst>
        </c:ser>
        <c:ser>
          <c:idx val="2"/>
          <c:order val="2"/>
          <c:tx>
            <c:strRef>
              <c:f>'5.3.5.5.1'!$T$247</c:f>
              <c:strCache>
                <c:ptCount val="1"/>
                <c:pt idx="0">
                  <c:v>KALLPA</c:v>
                </c:pt>
              </c:strCache>
            </c:strRef>
          </c:tx>
          <c:spPr>
            <a:ln w="44450"/>
          </c:spPr>
          <c:cat>
            <c:strRef>
              <c:f>'5.3.5.5.1'!$U$239:$AF$239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'5.3.5.5.1'!$U$247:$AF$247</c:f>
              <c:numCache>
                <c:formatCode>###0.000</c:formatCode>
                <c:ptCount val="12"/>
                <c:pt idx="0">
                  <c:v>66.439623000000012</c:v>
                </c:pt>
                <c:pt idx="1">
                  <c:v>62.548100000000012</c:v>
                </c:pt>
                <c:pt idx="2">
                  <c:v>68.005933999999968</c:v>
                </c:pt>
                <c:pt idx="3">
                  <c:v>61.774714000000017</c:v>
                </c:pt>
                <c:pt idx="4">
                  <c:v>60.126847999999995</c:v>
                </c:pt>
                <c:pt idx="5">
                  <c:v>55.387516999999967</c:v>
                </c:pt>
                <c:pt idx="6">
                  <c:v>54.20743300000003</c:v>
                </c:pt>
                <c:pt idx="7">
                  <c:v>55.827312999999982</c:v>
                </c:pt>
                <c:pt idx="8">
                  <c:v>55.348388000000007</c:v>
                </c:pt>
                <c:pt idx="9">
                  <c:v>57.757792999999957</c:v>
                </c:pt>
                <c:pt idx="10">
                  <c:v>59.515326999999985</c:v>
                </c:pt>
                <c:pt idx="11">
                  <c:v>63.927983999999981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5E-43EC-88EE-C7D363FD832D}"/>
            </c:ext>
          </c:extLst>
        </c:ser>
        <c:ser>
          <c:idx val="3"/>
          <c:order val="3"/>
          <c:tx>
            <c:strRef>
              <c:f>'5.3.5.5.1'!$T$248</c:f>
              <c:strCache>
                <c:ptCount val="1"/>
                <c:pt idx="0">
                  <c:v>INLAND</c:v>
                </c:pt>
              </c:strCache>
            </c:strRef>
          </c:tx>
          <c:spPr>
            <a:ln w="44450"/>
          </c:spPr>
          <c:cat>
            <c:strRef>
              <c:f>'5.3.5.5.1'!$U$239:$AF$239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'5.3.5.5.1'!$U$248:$AF$248</c:f>
              <c:numCache>
                <c:formatCode>###0.000</c:formatCode>
                <c:ptCount val="12"/>
                <c:pt idx="0">
                  <c:v>47.952712199999965</c:v>
                </c:pt>
                <c:pt idx="1">
                  <c:v>44.021959900000013</c:v>
                </c:pt>
                <c:pt idx="2">
                  <c:v>44.294746899999993</c:v>
                </c:pt>
                <c:pt idx="3">
                  <c:v>40.561352299999982</c:v>
                </c:pt>
                <c:pt idx="4">
                  <c:v>40.697014699999983</c:v>
                </c:pt>
                <c:pt idx="5">
                  <c:v>38.263845499999995</c:v>
                </c:pt>
                <c:pt idx="6">
                  <c:v>37.710070100000031</c:v>
                </c:pt>
                <c:pt idx="7">
                  <c:v>37.156872100000001</c:v>
                </c:pt>
                <c:pt idx="8">
                  <c:v>35.371271199999995</c:v>
                </c:pt>
                <c:pt idx="9">
                  <c:v>35.450968500000002</c:v>
                </c:pt>
                <c:pt idx="10">
                  <c:v>34.370668600000002</c:v>
                </c:pt>
                <c:pt idx="11">
                  <c:v>33.294305100000003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75E-43EC-88EE-C7D363FD832D}"/>
            </c:ext>
          </c:extLst>
        </c:ser>
        <c:ser>
          <c:idx val="4"/>
          <c:order val="4"/>
          <c:tx>
            <c:strRef>
              <c:f>'5.3.5.5.1'!$T$249</c:f>
              <c:strCache>
                <c:ptCount val="1"/>
                <c:pt idx="0">
                  <c:v>SANTA ROSA</c:v>
                </c:pt>
              </c:strCache>
            </c:strRef>
          </c:tx>
          <c:spPr>
            <a:ln w="44450"/>
          </c:spPr>
          <c:marker>
            <c:symbol val="star"/>
            <c:size val="12"/>
          </c:marker>
          <c:cat>
            <c:strRef>
              <c:f>'5.3.5.5.1'!$U$239:$AF$239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'5.3.5.5.1'!$U$249:$AF$249</c:f>
              <c:numCache>
                <c:formatCode>###0.000</c:formatCode>
                <c:ptCount val="12"/>
                <c:pt idx="0">
                  <c:v>47.304094100000022</c:v>
                </c:pt>
                <c:pt idx="1">
                  <c:v>41.953361499999986</c:v>
                </c:pt>
                <c:pt idx="2">
                  <c:v>47.048348099999991</c:v>
                </c:pt>
                <c:pt idx="3">
                  <c:v>46.293172200000022</c:v>
                </c:pt>
                <c:pt idx="4">
                  <c:v>46.612374699999997</c:v>
                </c:pt>
                <c:pt idx="5">
                  <c:v>45.376974500000017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75E-43EC-88EE-C7D363FD832D}"/>
            </c:ext>
          </c:extLst>
        </c:ser>
        <c:ser>
          <c:idx val="5"/>
          <c:order val="5"/>
          <c:tx>
            <c:strRef>
              <c:f>'5.3.5.5.1'!$T$250</c:f>
              <c:strCache>
                <c:ptCount val="1"/>
                <c:pt idx="0">
                  <c:v>SHOUGESA</c:v>
                </c:pt>
              </c:strCache>
            </c:strRef>
          </c:tx>
          <c:spPr>
            <a:ln w="44450"/>
          </c:spPr>
          <c:cat>
            <c:strRef>
              <c:f>'5.3.5.5.1'!$U$239:$AF$239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'5.3.5.5.1'!$U$250:$AF$250</c:f>
              <c:numCache>
                <c:formatCode>###0.000</c:formatCode>
                <c:ptCount val="12"/>
                <c:pt idx="0">
                  <c:v>34.088169000000001</c:v>
                </c:pt>
                <c:pt idx="1">
                  <c:v>31.919575000000002</c:v>
                </c:pt>
                <c:pt idx="2">
                  <c:v>35.442624000000002</c:v>
                </c:pt>
                <c:pt idx="3">
                  <c:v>30.875929000000003</c:v>
                </c:pt>
                <c:pt idx="4">
                  <c:v>34.157457999999998</c:v>
                </c:pt>
                <c:pt idx="5">
                  <c:v>33.991605999999997</c:v>
                </c:pt>
                <c:pt idx="6">
                  <c:v>33.062906999999996</c:v>
                </c:pt>
                <c:pt idx="7">
                  <c:v>36.206679000000001</c:v>
                </c:pt>
                <c:pt idx="8">
                  <c:v>21.961971999999999</c:v>
                </c:pt>
                <c:pt idx="9">
                  <c:v>28.573799000000001</c:v>
                </c:pt>
                <c:pt idx="10">
                  <c:v>34.468024</c:v>
                </c:pt>
                <c:pt idx="11">
                  <c:v>36.417777999999998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5E-43EC-88EE-C7D363FD83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892992"/>
        <c:axId val="117894528"/>
      </c:lineChart>
      <c:catAx>
        <c:axId val="117892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178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7894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E"/>
                  <a:t>GW.h</a:t>
                </a:r>
              </a:p>
            </c:rich>
          </c:tx>
          <c:layout>
            <c:manualLayout>
              <c:xMode val="edge"/>
              <c:yMode val="edge"/>
              <c:x val="5.4620992143423933E-2"/>
              <c:y val="0.48338658078136953"/>
            </c:manualLayout>
          </c:layout>
          <c:overlay val="0"/>
        </c:title>
        <c:numFmt formatCode="###0.00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178929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674087250721566"/>
          <c:y val="0.90598389291625825"/>
          <c:w val="0.57876448583461959"/>
          <c:h val="3.9460703526970176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EMPRESAS DISTRIBUIDORAS CON MAYOR VENTA  AL MERCADO LIBRE EN MAT</a:t>
            </a:r>
          </a:p>
        </c:rich>
      </c:tx>
      <c:layout>
        <c:manualLayout>
          <c:xMode val="edge"/>
          <c:yMode val="edge"/>
          <c:x val="0.2111085833203728"/>
          <c:y val="5.2715991716993364E-2"/>
        </c:manualLayout>
      </c:layout>
      <c:overlay val="0"/>
      <c:spPr>
        <a:solidFill>
          <a:srgbClr val="3798AF"/>
        </a:solidFill>
        <a:effectLst>
          <a:glow rad="63500">
            <a:schemeClr val="accent1">
              <a:satMod val="175000"/>
              <a:alpha val="40000"/>
            </a:schemeClr>
          </a:glow>
        </a:effectLst>
        <a:scene3d>
          <a:camera prst="orthographicFront"/>
          <a:lightRig rig="soft" dir="t"/>
        </a:scene3d>
        <a:sp3d prstMaterial="plastic">
          <a:bevelT w="38100"/>
        </a:sp3d>
      </c:spPr>
    </c:title>
    <c:autoTitleDeleted val="0"/>
    <c:plotArea>
      <c:layout>
        <c:manualLayout>
          <c:layoutTarget val="inner"/>
          <c:xMode val="edge"/>
          <c:yMode val="edge"/>
          <c:x val="7.9744940790938981E-2"/>
          <c:y val="0.19406435962551644"/>
          <c:w val="0.8676249558054161"/>
          <c:h val="0.63927083170758359"/>
        </c:manualLayout>
      </c:layout>
      <c:lineChart>
        <c:grouping val="standard"/>
        <c:varyColors val="0"/>
        <c:ser>
          <c:idx val="0"/>
          <c:order val="0"/>
          <c:tx>
            <c:strRef>
              <c:f>'5.3.5.5.2'!$T$90</c:f>
              <c:strCache>
                <c:ptCount val="1"/>
                <c:pt idx="0">
                  <c:v>ELSE</c:v>
                </c:pt>
              </c:strCache>
            </c:strRef>
          </c:tx>
          <c:spPr>
            <a:ln w="38100"/>
          </c:spPr>
          <c:cat>
            <c:strRef>
              <c:f>'5.3.5.5.2'!$U$89:$AF$89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'5.3.5.5.2'!$U$90:$AF$90</c:f>
              <c:numCache>
                <c:formatCode>#,##0.00</c:formatCode>
                <c:ptCount val="12"/>
                <c:pt idx="0">
                  <c:v>1.8040668</c:v>
                </c:pt>
                <c:pt idx="1">
                  <c:v>1.6179999</c:v>
                </c:pt>
                <c:pt idx="2">
                  <c:v>1.8005118</c:v>
                </c:pt>
                <c:pt idx="3">
                  <c:v>1.7595871999999999</c:v>
                </c:pt>
                <c:pt idx="4">
                  <c:v>1.8278333</c:v>
                </c:pt>
                <c:pt idx="5">
                  <c:v>1.7890739</c:v>
                </c:pt>
                <c:pt idx="6">
                  <c:v>1.8279114000000001</c:v>
                </c:pt>
                <c:pt idx="7">
                  <c:v>1.8862095000000001</c:v>
                </c:pt>
                <c:pt idx="8">
                  <c:v>1.8449336999999999</c:v>
                </c:pt>
                <c:pt idx="9">
                  <c:v>1.8804893</c:v>
                </c:pt>
                <c:pt idx="10">
                  <c:v>1.8079189</c:v>
                </c:pt>
                <c:pt idx="11">
                  <c:v>1.8622599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C7-4B81-BB81-657E33E065ED}"/>
            </c:ext>
          </c:extLst>
        </c:ser>
        <c:ser>
          <c:idx val="1"/>
          <c:order val="1"/>
          <c:tx>
            <c:strRef>
              <c:f>'5.3.5.5.2'!$T$91</c:f>
              <c:strCache>
                <c:ptCount val="1"/>
                <c:pt idx="0">
                  <c:v>COELVISAC</c:v>
                </c:pt>
              </c:strCache>
            </c:strRef>
          </c:tx>
          <c:cat>
            <c:strRef>
              <c:f>'5.3.5.5.2'!$U$89:$AF$89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'5.3.5.5.2'!$U$91:$AF$91</c:f>
              <c:numCache>
                <c:formatCode>#,##0.00</c:formatCode>
                <c:ptCount val="12"/>
                <c:pt idx="0">
                  <c:v>0.1008621</c:v>
                </c:pt>
                <c:pt idx="1">
                  <c:v>0.1514828</c:v>
                </c:pt>
                <c:pt idx="2">
                  <c:v>0.16217599999999999</c:v>
                </c:pt>
                <c:pt idx="3">
                  <c:v>9.9952799999999994E-2</c:v>
                </c:pt>
                <c:pt idx="4">
                  <c:v>7.3844000000000007E-2</c:v>
                </c:pt>
                <c:pt idx="5">
                  <c:v>9.6870300000000006E-2</c:v>
                </c:pt>
                <c:pt idx="6">
                  <c:v>5.91589E-2</c:v>
                </c:pt>
                <c:pt idx="7">
                  <c:v>0.1600097</c:v>
                </c:pt>
                <c:pt idx="8">
                  <c:v>0.25483420000000001</c:v>
                </c:pt>
                <c:pt idx="9">
                  <c:v>0.29762929999999999</c:v>
                </c:pt>
                <c:pt idx="10">
                  <c:v>0.33599050000000003</c:v>
                </c:pt>
                <c:pt idx="11">
                  <c:v>0.36466599999999999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C7-4B81-BB81-657E33E06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031296"/>
        <c:axId val="119032832"/>
      </c:lineChart>
      <c:catAx>
        <c:axId val="119031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19032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9032832"/>
        <c:scaling>
          <c:orientation val="minMax"/>
          <c:max val="2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E"/>
                  <a:t>GW.h</a:t>
                </a:r>
              </a:p>
            </c:rich>
          </c:tx>
          <c:layout>
            <c:manualLayout>
              <c:xMode val="edge"/>
              <c:yMode val="edge"/>
              <c:x val="1.3975561303751648E-2"/>
              <c:y val="0.48006009593628385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19031296"/>
        <c:crosses val="autoZero"/>
        <c:crossBetween val="between"/>
        <c:majorUnit val="0.2"/>
        <c:minorUnit val="0.1"/>
      </c:valAx>
    </c:plotArea>
    <c:legend>
      <c:legendPos val="r"/>
      <c:layout>
        <c:manualLayout>
          <c:xMode val="edge"/>
          <c:yMode val="edge"/>
          <c:x val="0.31579004144018896"/>
          <c:y val="0.9315090958457779"/>
          <c:w val="0.12426081747549395"/>
          <c:h val="6.8490980461660744E-2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EMPRESAS DISTRIBUIDORAS CON MAYOR VENTA  AL MERCADO LIBRE EN AT</a:t>
            </a:r>
          </a:p>
        </c:rich>
      </c:tx>
      <c:layout>
        <c:manualLayout>
          <c:xMode val="edge"/>
          <c:yMode val="edge"/>
          <c:x val="0.24494287747445787"/>
          <c:y val="5.5330264533722029E-2"/>
        </c:manualLayout>
      </c:layout>
      <c:overlay val="0"/>
      <c:spPr>
        <a:solidFill>
          <a:srgbClr val="3798AF"/>
        </a:solidFill>
        <a:effectLst>
          <a:glow rad="63500">
            <a:schemeClr val="accent1">
              <a:satMod val="175000"/>
              <a:alpha val="40000"/>
            </a:schemeClr>
          </a:glow>
        </a:effectLst>
        <a:scene3d>
          <a:camera prst="orthographicFront"/>
          <a:lightRig rig="soft" dir="t"/>
        </a:scene3d>
        <a:sp3d prstMaterial="plastic">
          <a:bevelT w="38100"/>
        </a:sp3d>
      </c:spPr>
    </c:title>
    <c:autoTitleDeleted val="0"/>
    <c:plotArea>
      <c:layout>
        <c:manualLayout>
          <c:layoutTarget val="inner"/>
          <c:xMode val="edge"/>
          <c:yMode val="edge"/>
          <c:x val="0.10510046367851623"/>
          <c:y val="0.16863164618349141"/>
          <c:w val="0.84389489953632146"/>
          <c:h val="0.65100493110452262"/>
        </c:manualLayout>
      </c:layout>
      <c:lineChart>
        <c:grouping val="standard"/>
        <c:varyColors val="0"/>
        <c:ser>
          <c:idx val="0"/>
          <c:order val="0"/>
          <c:tx>
            <c:strRef>
              <c:f>'5.3.5.5.2'!$T$96</c:f>
              <c:strCache>
                <c:ptCount val="1"/>
                <c:pt idx="0">
                  <c:v>ENEL DISTRIBUCION</c:v>
                </c:pt>
              </c:strCache>
            </c:strRef>
          </c:tx>
          <c:spPr>
            <a:ln w="38100"/>
          </c:spPr>
          <c:cat>
            <c:strRef>
              <c:f>'5.3.5.5.2'!$U$95:$AF$95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'5.3.5.5.2'!$U$96:$AF$96</c:f>
              <c:numCache>
                <c:formatCode>#,##0.00</c:formatCode>
                <c:ptCount val="12"/>
                <c:pt idx="0">
                  <c:v>12.989622799999999</c:v>
                </c:pt>
                <c:pt idx="1">
                  <c:v>11.682773399999999</c:v>
                </c:pt>
                <c:pt idx="2">
                  <c:v>12.1343943</c:v>
                </c:pt>
                <c:pt idx="3">
                  <c:v>11.405085799999998</c:v>
                </c:pt>
                <c:pt idx="4">
                  <c:v>11.221262400000001</c:v>
                </c:pt>
                <c:pt idx="5">
                  <c:v>10.465629499999999</c:v>
                </c:pt>
                <c:pt idx="6">
                  <c:v>11.490292800000001</c:v>
                </c:pt>
                <c:pt idx="7">
                  <c:v>11.4859569</c:v>
                </c:pt>
                <c:pt idx="8">
                  <c:v>10.7195608</c:v>
                </c:pt>
                <c:pt idx="9">
                  <c:v>11.249372099999999</c:v>
                </c:pt>
                <c:pt idx="10">
                  <c:v>11.564388000000001</c:v>
                </c:pt>
                <c:pt idx="11">
                  <c:v>12.848430199999999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28-403F-9B91-CD6A00E96F18}"/>
            </c:ext>
          </c:extLst>
        </c:ser>
        <c:ser>
          <c:idx val="1"/>
          <c:order val="1"/>
          <c:tx>
            <c:strRef>
              <c:f>'5.3.5.5.2'!$T$97</c:f>
              <c:strCache>
                <c:ptCount val="1"/>
                <c:pt idx="0">
                  <c:v>ELNM</c:v>
                </c:pt>
              </c:strCache>
            </c:strRef>
          </c:tx>
          <c:spPr>
            <a:ln w="41275"/>
          </c:spPr>
          <c:marker>
            <c:symbol val="square"/>
            <c:size val="9"/>
          </c:marker>
          <c:dPt>
            <c:idx val="4"/>
            <c:marker>
              <c:spPr>
                <a:ln w="0"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6328-403F-9B91-CD6A00E96F18}"/>
              </c:ext>
            </c:extLst>
          </c:dPt>
          <c:cat>
            <c:strRef>
              <c:f>'5.3.5.5.2'!$U$95:$AF$95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'5.3.5.5.2'!$U$97:$AF$97</c:f>
              <c:numCache>
                <c:formatCode>#,##0.00</c:formatCode>
                <c:ptCount val="12"/>
                <c:pt idx="0">
                  <c:v>7.0673804999999996</c:v>
                </c:pt>
                <c:pt idx="1">
                  <c:v>6.1890660000000004</c:v>
                </c:pt>
                <c:pt idx="2">
                  <c:v>6.5601142999999986</c:v>
                </c:pt>
                <c:pt idx="3">
                  <c:v>6.4769997999999989</c:v>
                </c:pt>
                <c:pt idx="4">
                  <c:v>6.5869137000000002</c:v>
                </c:pt>
                <c:pt idx="5">
                  <c:v>6.8608893000000002</c:v>
                </c:pt>
                <c:pt idx="6">
                  <c:v>7.0797996000000003</c:v>
                </c:pt>
                <c:pt idx="7">
                  <c:v>6.5846850000000003</c:v>
                </c:pt>
                <c:pt idx="8">
                  <c:v>7.0187897999999995</c:v>
                </c:pt>
                <c:pt idx="9">
                  <c:v>7.9517632999999996</c:v>
                </c:pt>
                <c:pt idx="10">
                  <c:v>7.6569267999999999</c:v>
                </c:pt>
                <c:pt idx="11">
                  <c:v>7.4623922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28-403F-9B91-CD6A00E96F18}"/>
            </c:ext>
          </c:extLst>
        </c:ser>
        <c:ser>
          <c:idx val="2"/>
          <c:order val="2"/>
          <c:tx>
            <c:strRef>
              <c:f>'5.3.5.5.2'!$T$98</c:f>
              <c:strCache>
                <c:ptCount val="1"/>
                <c:pt idx="0">
                  <c:v>ELOR</c:v>
                </c:pt>
              </c:strCache>
            </c:strRef>
          </c:tx>
          <c:spPr>
            <a:ln w="44450"/>
          </c:spPr>
          <c:marker>
            <c:symbol val="triangle"/>
            <c:size val="9"/>
          </c:marker>
          <c:cat>
            <c:strRef>
              <c:f>'5.3.5.5.2'!$U$95:$AF$95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'5.3.5.5.2'!$U$98:$AF$98</c:f>
              <c:numCache>
                <c:formatCode>#,##0.00</c:formatCode>
                <c:ptCount val="12"/>
                <c:pt idx="0">
                  <c:v>3.1552304000000002</c:v>
                </c:pt>
                <c:pt idx="1">
                  <c:v>3.0964233000000001</c:v>
                </c:pt>
                <c:pt idx="2">
                  <c:v>2.8989210000000001</c:v>
                </c:pt>
                <c:pt idx="3">
                  <c:v>2.9911097999999998</c:v>
                </c:pt>
                <c:pt idx="4">
                  <c:v>3.2428433999999999</c:v>
                </c:pt>
                <c:pt idx="5">
                  <c:v>3.0467221000000002</c:v>
                </c:pt>
                <c:pt idx="6">
                  <c:v>2.9342961000000001</c:v>
                </c:pt>
                <c:pt idx="7">
                  <c:v>3.1650675000000001</c:v>
                </c:pt>
                <c:pt idx="8">
                  <c:v>3.0574154</c:v>
                </c:pt>
                <c:pt idx="9">
                  <c:v>3.4700921</c:v>
                </c:pt>
                <c:pt idx="10">
                  <c:v>3.3369958999999998</c:v>
                </c:pt>
                <c:pt idx="11">
                  <c:v>3.4986874000000001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328-403F-9B91-CD6A00E96F18}"/>
            </c:ext>
          </c:extLst>
        </c:ser>
        <c:ser>
          <c:idx val="3"/>
          <c:order val="3"/>
          <c:tx>
            <c:strRef>
              <c:f>'5.3.5.5.2'!$T$99</c:f>
              <c:strCache>
                <c:ptCount val="1"/>
                <c:pt idx="0">
                  <c:v>SEAL</c:v>
                </c:pt>
              </c:strCache>
            </c:strRef>
          </c:tx>
          <c:spPr>
            <a:ln w="44450"/>
          </c:spPr>
          <c:cat>
            <c:strRef>
              <c:f>'5.3.5.5.2'!$U$95:$AF$95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'5.3.5.5.2'!$U$99:$AF$99</c:f>
              <c:numCache>
                <c:formatCode>#,##0.00</c:formatCode>
                <c:ptCount val="12"/>
                <c:pt idx="0">
                  <c:v>0.72967910000000002</c:v>
                </c:pt>
                <c:pt idx="1">
                  <c:v>0.68417799999999995</c:v>
                </c:pt>
                <c:pt idx="2">
                  <c:v>0.76218160000000001</c:v>
                </c:pt>
                <c:pt idx="3">
                  <c:v>0.67714280000000004</c:v>
                </c:pt>
                <c:pt idx="4">
                  <c:v>0.69893620000000001</c:v>
                </c:pt>
                <c:pt idx="5">
                  <c:v>0.69456739999999995</c:v>
                </c:pt>
                <c:pt idx="6">
                  <c:v>0.73399769999999998</c:v>
                </c:pt>
                <c:pt idx="7">
                  <c:v>0.80813119999999994</c:v>
                </c:pt>
                <c:pt idx="8">
                  <c:v>0.76208910000000007</c:v>
                </c:pt>
                <c:pt idx="9">
                  <c:v>0.80130790000000007</c:v>
                </c:pt>
                <c:pt idx="10">
                  <c:v>0.81321339999999998</c:v>
                </c:pt>
                <c:pt idx="11">
                  <c:v>0.8326036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328-403F-9B91-CD6A00E96F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052928"/>
        <c:axId val="119067008"/>
      </c:lineChart>
      <c:catAx>
        <c:axId val="119052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19067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9067008"/>
        <c:scaling>
          <c:orientation val="minMax"/>
          <c:max val="18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E"/>
                  <a:t>GW.h</a:t>
                </a:r>
              </a:p>
            </c:rich>
          </c:tx>
          <c:layout>
            <c:manualLayout>
              <c:xMode val="edge"/>
              <c:yMode val="edge"/>
              <c:x val="2.472969060685596E-2"/>
              <c:y val="0.476683893894706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190529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882229287629665"/>
          <c:y val="0.93524455166420917"/>
          <c:w val="0.43230430368274336"/>
          <c:h val="4.1696783643091088E-2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 alignWithMargins="0"/>
    <c:pageMargins b="1" l="0.75" r="0.75" t="1" header="0" footer="0"/>
    <c:pageSetup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EMPRESAS  DISTRIBUIDORAS CON MAYOR VENTA AL 
     MERCADO LIBRE  EN MT</a:t>
            </a:r>
          </a:p>
        </c:rich>
      </c:tx>
      <c:layout>
        <c:manualLayout>
          <c:xMode val="edge"/>
          <c:yMode val="edge"/>
          <c:x val="0.32490771620822834"/>
          <c:y val="3.9374028117636121E-2"/>
        </c:manualLayout>
      </c:layout>
      <c:overlay val="0"/>
      <c:spPr>
        <a:solidFill>
          <a:srgbClr val="3798AF"/>
        </a:solidFill>
        <a:effectLst>
          <a:glow rad="63500">
            <a:schemeClr val="accent1">
              <a:satMod val="175000"/>
              <a:alpha val="40000"/>
            </a:schemeClr>
          </a:glow>
        </a:effectLst>
        <a:scene3d>
          <a:camera prst="orthographicFront"/>
          <a:lightRig rig="soft" dir="t"/>
        </a:scene3d>
        <a:sp3d prstMaterial="plastic">
          <a:bevelT w="38100"/>
        </a:sp3d>
      </c:spPr>
    </c:title>
    <c:autoTitleDeleted val="0"/>
    <c:plotArea>
      <c:layout>
        <c:manualLayout>
          <c:layoutTarget val="inner"/>
          <c:xMode val="edge"/>
          <c:yMode val="edge"/>
          <c:x val="0.1049870111894726"/>
          <c:y val="0.16981151631080058"/>
          <c:w val="0.84383310243538601"/>
          <c:h val="0.71030363936211116"/>
        </c:manualLayout>
      </c:layout>
      <c:lineChart>
        <c:grouping val="standard"/>
        <c:varyColors val="0"/>
        <c:ser>
          <c:idx val="0"/>
          <c:order val="0"/>
          <c:tx>
            <c:strRef>
              <c:f>'5.3.5.5.2'!$T$109</c:f>
              <c:strCache>
                <c:ptCount val="1"/>
                <c:pt idx="0">
                  <c:v>ENEL DISTRIBUCION</c:v>
                </c:pt>
              </c:strCache>
            </c:strRef>
          </c:tx>
          <c:spPr>
            <a:ln w="38100"/>
          </c:spPr>
          <c:cat>
            <c:strRef>
              <c:f>'5.3.5.5.2'!$U$108:$AF$108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'5.3.5.5.2'!$U$109:$AF$109</c:f>
              <c:numCache>
                <c:formatCode>#,##0.00</c:formatCode>
                <c:ptCount val="12"/>
                <c:pt idx="0">
                  <c:v>136.11857569999998</c:v>
                </c:pt>
                <c:pt idx="1">
                  <c:v>133.34905229999998</c:v>
                </c:pt>
                <c:pt idx="2">
                  <c:v>141.94770840000007</c:v>
                </c:pt>
                <c:pt idx="3">
                  <c:v>130.00414070000005</c:v>
                </c:pt>
                <c:pt idx="4">
                  <c:v>139.18461420000003</c:v>
                </c:pt>
                <c:pt idx="5">
                  <c:v>123.69348309999995</c:v>
                </c:pt>
                <c:pt idx="6">
                  <c:v>126.67711450000013</c:v>
                </c:pt>
                <c:pt idx="7">
                  <c:v>130.1525816999999</c:v>
                </c:pt>
                <c:pt idx="8">
                  <c:v>127.12616309999993</c:v>
                </c:pt>
                <c:pt idx="9">
                  <c:v>134.90619779999997</c:v>
                </c:pt>
                <c:pt idx="10">
                  <c:v>135.75379859999995</c:v>
                </c:pt>
                <c:pt idx="11">
                  <c:v>132.09486249999995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41-43AF-A0E4-2097E8E6F0D5}"/>
            </c:ext>
          </c:extLst>
        </c:ser>
        <c:ser>
          <c:idx val="1"/>
          <c:order val="1"/>
          <c:tx>
            <c:strRef>
              <c:f>'5.3.5.5.2'!$T$110</c:f>
              <c:strCache>
                <c:ptCount val="1"/>
                <c:pt idx="0">
                  <c:v>ENOSA</c:v>
                </c:pt>
              </c:strCache>
            </c:strRef>
          </c:tx>
          <c:spPr>
            <a:ln w="38100"/>
          </c:spPr>
          <c:cat>
            <c:strRef>
              <c:f>'5.3.5.5.2'!$U$108:$AF$108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'5.3.5.5.2'!$U$110:$AF$110</c:f>
              <c:numCache>
                <c:formatCode>#,##0.00</c:formatCode>
                <c:ptCount val="12"/>
                <c:pt idx="0">
                  <c:v>35.965033599999998</c:v>
                </c:pt>
                <c:pt idx="1">
                  <c:v>32.044450399999995</c:v>
                </c:pt>
                <c:pt idx="2">
                  <c:v>36.107355599999991</c:v>
                </c:pt>
                <c:pt idx="3">
                  <c:v>29.178738299999988</c:v>
                </c:pt>
                <c:pt idx="4">
                  <c:v>26.432496999999998</c:v>
                </c:pt>
                <c:pt idx="5">
                  <c:v>26.633477300000003</c:v>
                </c:pt>
                <c:pt idx="6">
                  <c:v>26.814396100000003</c:v>
                </c:pt>
                <c:pt idx="7">
                  <c:v>26.347526199999997</c:v>
                </c:pt>
                <c:pt idx="8">
                  <c:v>26.793994899999991</c:v>
                </c:pt>
                <c:pt idx="9">
                  <c:v>30.375113299999999</c:v>
                </c:pt>
                <c:pt idx="10">
                  <c:v>29.842829200000004</c:v>
                </c:pt>
                <c:pt idx="11">
                  <c:v>32.086069400000007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41-43AF-A0E4-2097E8E6F0D5}"/>
            </c:ext>
          </c:extLst>
        </c:ser>
        <c:ser>
          <c:idx val="2"/>
          <c:order val="2"/>
          <c:tx>
            <c:strRef>
              <c:f>'5.3.5.5.2'!$T$111</c:f>
              <c:strCache>
                <c:ptCount val="1"/>
                <c:pt idx="0">
                  <c:v>ELNM</c:v>
                </c:pt>
              </c:strCache>
            </c:strRef>
          </c:tx>
          <c:spPr>
            <a:ln w="38100"/>
          </c:spPr>
          <c:cat>
            <c:strRef>
              <c:f>'5.3.5.5.2'!$U$108:$AF$108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'5.3.5.5.2'!$U$111:$AF$111</c:f>
              <c:numCache>
                <c:formatCode>#,##0.00</c:formatCode>
                <c:ptCount val="12"/>
                <c:pt idx="0">
                  <c:v>22.684750099999999</c:v>
                </c:pt>
                <c:pt idx="1">
                  <c:v>24.7984619</c:v>
                </c:pt>
                <c:pt idx="2">
                  <c:v>23.446833399999999</c:v>
                </c:pt>
                <c:pt idx="3">
                  <c:v>19.133924999999994</c:v>
                </c:pt>
                <c:pt idx="4">
                  <c:v>26.961991200000011</c:v>
                </c:pt>
                <c:pt idx="5">
                  <c:v>24.053403299999999</c:v>
                </c:pt>
                <c:pt idx="6">
                  <c:v>21.395567199999995</c:v>
                </c:pt>
                <c:pt idx="7">
                  <c:v>19.781842300000008</c:v>
                </c:pt>
                <c:pt idx="8">
                  <c:v>18.948625100000005</c:v>
                </c:pt>
                <c:pt idx="9">
                  <c:v>21.165675300000004</c:v>
                </c:pt>
                <c:pt idx="10">
                  <c:v>28.031703400000001</c:v>
                </c:pt>
                <c:pt idx="11">
                  <c:v>24.833012699999998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41-43AF-A0E4-2097E8E6F0D5}"/>
            </c:ext>
          </c:extLst>
        </c:ser>
        <c:ser>
          <c:idx val="3"/>
          <c:order val="3"/>
          <c:tx>
            <c:strRef>
              <c:f>'5.3.5.5.2'!$T$112</c:f>
              <c:strCache>
                <c:ptCount val="1"/>
                <c:pt idx="0">
                  <c:v>LUZ DEL SUR</c:v>
                </c:pt>
              </c:strCache>
            </c:strRef>
          </c:tx>
          <c:spPr>
            <a:ln w="38100"/>
          </c:spPr>
          <c:cat>
            <c:strRef>
              <c:f>'5.3.5.5.2'!$U$108:$AF$108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'5.3.5.5.2'!$U$112:$AF$112</c:f>
              <c:numCache>
                <c:formatCode>#,##0.00</c:formatCode>
                <c:ptCount val="12"/>
                <c:pt idx="0">
                  <c:v>9.7560152999999996</c:v>
                </c:pt>
                <c:pt idx="1">
                  <c:v>9.9419271999999967</c:v>
                </c:pt>
                <c:pt idx="2">
                  <c:v>10.5507773</c:v>
                </c:pt>
                <c:pt idx="3">
                  <c:v>9.8312781000000022</c:v>
                </c:pt>
                <c:pt idx="4">
                  <c:v>10.0201137</c:v>
                </c:pt>
                <c:pt idx="5">
                  <c:v>9.6370717999999993</c:v>
                </c:pt>
                <c:pt idx="6">
                  <c:v>9.8360090999999983</c:v>
                </c:pt>
                <c:pt idx="7">
                  <c:v>10.835188700000002</c:v>
                </c:pt>
                <c:pt idx="8">
                  <c:v>10.744164699999999</c:v>
                </c:pt>
                <c:pt idx="9">
                  <c:v>11.849014299999997</c:v>
                </c:pt>
                <c:pt idx="10">
                  <c:v>11.8347529</c:v>
                </c:pt>
                <c:pt idx="11">
                  <c:v>11.291717200000001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41-43AF-A0E4-2097E8E6F0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155712"/>
        <c:axId val="119157504"/>
      </c:lineChart>
      <c:catAx>
        <c:axId val="119155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19157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9157504"/>
        <c:scaling>
          <c:orientation val="minMax"/>
          <c:max val="16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E"/>
                  <a:t>GW.h</a:t>
                </a:r>
              </a:p>
            </c:rich>
          </c:tx>
          <c:layout>
            <c:manualLayout>
              <c:xMode val="edge"/>
              <c:yMode val="edge"/>
              <c:x val="3.1329880556374305E-2"/>
              <c:y val="0.45871250382057144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191557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9.398254389281975E-2"/>
          <c:y val="0.94182628311686933"/>
          <c:w val="0.84120852807837521"/>
          <c:h val="4.7169769213229129E-2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 alignWithMargins="0"/>
    <c:pageMargins b="1" l="0.75" r="0.75" t="1" header="0" footer="0"/>
    <c:pageSetup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EMPRESAS DISTRIBUIDORAS CON MAYOR VENTA AL MERCADO REGULADO  EN AT</a:t>
            </a:r>
          </a:p>
        </c:rich>
      </c:tx>
      <c:layout>
        <c:manualLayout>
          <c:xMode val="edge"/>
          <c:yMode val="edge"/>
          <c:x val="0.20964980374959366"/>
          <c:y val="4.3683566703483334E-2"/>
        </c:manualLayout>
      </c:layout>
      <c:overlay val="0"/>
      <c:spPr>
        <a:solidFill>
          <a:srgbClr val="3798AF"/>
        </a:solidFill>
        <a:effectLst>
          <a:glow rad="63500">
            <a:schemeClr val="accent1">
              <a:satMod val="175000"/>
              <a:alpha val="40000"/>
            </a:schemeClr>
          </a:glow>
        </a:effectLst>
        <a:scene3d>
          <a:camera prst="orthographicFront"/>
          <a:lightRig rig="soft" dir="t"/>
        </a:scene3d>
        <a:sp3d prstMaterial="plastic">
          <a:bevelT w="38100"/>
        </a:sp3d>
      </c:spPr>
    </c:title>
    <c:autoTitleDeleted val="0"/>
    <c:plotArea>
      <c:layout>
        <c:manualLayout>
          <c:layoutTarget val="inner"/>
          <c:xMode val="edge"/>
          <c:yMode val="edge"/>
          <c:x val="0.1070528967254408"/>
          <c:y val="0.1709741550695825"/>
          <c:w val="0.85012594458438284"/>
          <c:h val="0.65805168986083495"/>
        </c:manualLayout>
      </c:layout>
      <c:lineChart>
        <c:grouping val="standard"/>
        <c:varyColors val="0"/>
        <c:ser>
          <c:idx val="0"/>
          <c:order val="0"/>
          <c:tx>
            <c:strRef>
              <c:f>'5.3.5.5.3'!$T$141</c:f>
              <c:strCache>
                <c:ptCount val="1"/>
                <c:pt idx="0">
                  <c:v>ELNM</c:v>
                </c:pt>
              </c:strCache>
            </c:strRef>
          </c:tx>
          <c:spPr>
            <a:ln w="38100"/>
          </c:spPr>
          <c:cat>
            <c:strRef>
              <c:f>'5.3.5.5.3'!$U$140:$AF$140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'5.3.5.5.3'!$U$141:$AF$141</c:f>
              <c:numCache>
                <c:formatCode>0.00</c:formatCode>
                <c:ptCount val="12"/>
                <c:pt idx="0">
                  <c:v>3.1458550999999995</c:v>
                </c:pt>
                <c:pt idx="1">
                  <c:v>1.6086583999999999</c:v>
                </c:pt>
                <c:pt idx="2">
                  <c:v>2.3652068000000002</c:v>
                </c:pt>
                <c:pt idx="3">
                  <c:v>2.1008722999999998</c:v>
                </c:pt>
                <c:pt idx="4">
                  <c:v>1.9338479000000002</c:v>
                </c:pt>
                <c:pt idx="5">
                  <c:v>1.6068477999999997</c:v>
                </c:pt>
                <c:pt idx="6">
                  <c:v>1.8880553000000002</c:v>
                </c:pt>
                <c:pt idx="7">
                  <c:v>1.8215809999999999</c:v>
                </c:pt>
                <c:pt idx="8">
                  <c:v>1.7303666000000002</c:v>
                </c:pt>
                <c:pt idx="9">
                  <c:v>1.5860095000000003</c:v>
                </c:pt>
                <c:pt idx="10">
                  <c:v>1.8604960000000001</c:v>
                </c:pt>
                <c:pt idx="11">
                  <c:v>1.5592674000000002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1F-4EC0-AF6F-410F5025117A}"/>
            </c:ext>
          </c:extLst>
        </c:ser>
        <c:ser>
          <c:idx val="1"/>
          <c:order val="1"/>
          <c:tx>
            <c:strRef>
              <c:f>'5.3.5.5.3'!$T$142</c:f>
              <c:strCache>
                <c:ptCount val="1"/>
                <c:pt idx="0">
                  <c:v>ENOSA</c:v>
                </c:pt>
              </c:strCache>
            </c:strRef>
          </c:tx>
          <c:spPr>
            <a:ln w="38100"/>
          </c:spPr>
          <c:cat>
            <c:strRef>
              <c:f>'5.3.5.5.3'!$U$140:$AF$140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'5.3.5.5.3'!$U$142:$AF$142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1F-4EC0-AF6F-410F5025117A}"/>
            </c:ext>
          </c:extLst>
        </c:ser>
        <c:ser>
          <c:idx val="2"/>
          <c:order val="2"/>
          <c:tx>
            <c:strRef>
              <c:f>'5.3.5.5.3'!$T$143</c:f>
              <c:strCache>
                <c:ptCount val="1"/>
                <c:pt idx="0">
                  <c:v>SEAL</c:v>
                </c:pt>
              </c:strCache>
            </c:strRef>
          </c:tx>
          <c:spPr>
            <a:ln w="38100"/>
          </c:spPr>
          <c:cat>
            <c:strRef>
              <c:f>'5.3.5.5.3'!$U$140:$AF$140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'5.3.5.5.3'!$U$143:$AF$143</c:f>
              <c:numCache>
                <c:formatCode>0.00</c:formatCode>
                <c:ptCount val="12"/>
                <c:pt idx="0">
                  <c:v>2.6202E-2</c:v>
                </c:pt>
                <c:pt idx="1">
                  <c:v>2.6707999999999999E-2</c:v>
                </c:pt>
                <c:pt idx="2">
                  <c:v>2.2168E-2</c:v>
                </c:pt>
                <c:pt idx="3">
                  <c:v>2.2422999999999998E-2</c:v>
                </c:pt>
                <c:pt idx="4">
                  <c:v>3.0925999999999999E-2</c:v>
                </c:pt>
                <c:pt idx="5">
                  <c:v>2.7980000000000001E-2</c:v>
                </c:pt>
                <c:pt idx="6">
                  <c:v>2.9420999999999999E-2</c:v>
                </c:pt>
                <c:pt idx="7">
                  <c:v>2.7231999999999999E-2</c:v>
                </c:pt>
                <c:pt idx="8">
                  <c:v>2.5944999999999999E-2</c:v>
                </c:pt>
                <c:pt idx="9">
                  <c:v>3.3354000000000002E-2</c:v>
                </c:pt>
                <c:pt idx="10">
                  <c:v>3.2196000000000002E-2</c:v>
                </c:pt>
                <c:pt idx="11">
                  <c:v>3.1641000000000002E-2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1F-4EC0-AF6F-410F5025117A}"/>
            </c:ext>
          </c:extLst>
        </c:ser>
        <c:ser>
          <c:idx val="3"/>
          <c:order val="3"/>
          <c:tx>
            <c:strRef>
              <c:f>'5.3.5.5.3'!$T$144</c:f>
              <c:strCache>
                <c:ptCount val="1"/>
                <c:pt idx="0">
                  <c:v>ELC</c:v>
                </c:pt>
              </c:strCache>
            </c:strRef>
          </c:tx>
          <c:cat>
            <c:strRef>
              <c:f>'5.3.5.5.3'!$U$140:$AF$140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'5.3.5.5.3'!$U$144:$AF$144</c:f>
              <c:numCache>
                <c:formatCode>0.00</c:formatCode>
                <c:ptCount val="12"/>
                <c:pt idx="0">
                  <c:v>1.19655E-2</c:v>
                </c:pt>
                <c:pt idx="1">
                  <c:v>3.8541999999999999E-3</c:v>
                </c:pt>
                <c:pt idx="2">
                  <c:v>2.4361600000000001E-2</c:v>
                </c:pt>
                <c:pt idx="3">
                  <c:v>4.1187000000000003E-3</c:v>
                </c:pt>
                <c:pt idx="4">
                  <c:v>4.2598000000000002E-3</c:v>
                </c:pt>
                <c:pt idx="5">
                  <c:v>4.1282999999999997E-3</c:v>
                </c:pt>
                <c:pt idx="6">
                  <c:v>4.3007999999999996E-3</c:v>
                </c:pt>
                <c:pt idx="7">
                  <c:v>9.4701000000000004E-3</c:v>
                </c:pt>
                <c:pt idx="8">
                  <c:v>4.2031000000000004E-3</c:v>
                </c:pt>
                <c:pt idx="9">
                  <c:v>8.5246999999999996E-3</c:v>
                </c:pt>
                <c:pt idx="10">
                  <c:v>4.1698999999999998E-3</c:v>
                </c:pt>
                <c:pt idx="11">
                  <c:v>4.2820000000000002E-3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11F-4EC0-AF6F-410F502511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247232"/>
        <c:axId val="119248768"/>
      </c:lineChart>
      <c:catAx>
        <c:axId val="119247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19248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9248768"/>
        <c:scaling>
          <c:orientation val="minMax"/>
        </c:scaling>
        <c:delete val="0"/>
        <c:axPos val="l"/>
        <c:majorGridlines/>
        <c:minorGridlines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GW.h</a:t>
                </a:r>
              </a:p>
            </c:rich>
          </c:tx>
          <c:layout>
            <c:manualLayout>
              <c:xMode val="edge"/>
              <c:yMode val="edge"/>
              <c:x val="2.7585629103095279E-2"/>
              <c:y val="0.42191232883219915"/>
            </c:manualLayout>
          </c:layout>
          <c:overlay val="0"/>
        </c:title>
        <c:numFmt formatCode="0.0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19247232"/>
        <c:crosses val="autoZero"/>
        <c:crossBetween val="between"/>
        <c:minorUnit val="0.5"/>
      </c:valAx>
    </c:plotArea>
    <c:legend>
      <c:legendPos val="r"/>
      <c:layout>
        <c:manualLayout>
          <c:xMode val="edge"/>
          <c:yMode val="edge"/>
          <c:x val="8.6319372173241427E-2"/>
          <c:y val="0.88082358483470102"/>
          <c:w val="0.87599060092550785"/>
          <c:h val="0.11090208746531116"/>
        </c:manualLayout>
      </c:layout>
      <c:overlay val="0"/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EMPRESAS DISTRIBUIDORAS CON MAYOR VENTA AL MERCADO REGULADO EN MT</a:t>
            </a:r>
          </a:p>
        </c:rich>
      </c:tx>
      <c:layout>
        <c:manualLayout>
          <c:xMode val="edge"/>
          <c:yMode val="edge"/>
          <c:x val="0.19183626589105648"/>
          <c:y val="5.6589297890738979E-2"/>
        </c:manualLayout>
      </c:layout>
      <c:overlay val="0"/>
      <c:spPr>
        <a:solidFill>
          <a:srgbClr val="3798AF"/>
        </a:solidFill>
        <a:effectLst>
          <a:glow rad="63500">
            <a:schemeClr val="accent1">
              <a:satMod val="175000"/>
              <a:alpha val="40000"/>
            </a:schemeClr>
          </a:glow>
        </a:effectLst>
        <a:scene3d>
          <a:camera prst="orthographicFront"/>
          <a:lightRig rig="soft" dir="t"/>
        </a:scene3d>
        <a:sp3d prstMaterial="plastic">
          <a:bevelT w="38100"/>
        </a:sp3d>
      </c:spPr>
    </c:title>
    <c:autoTitleDeleted val="0"/>
    <c:plotArea>
      <c:layout>
        <c:manualLayout>
          <c:layoutTarget val="inner"/>
          <c:xMode val="edge"/>
          <c:yMode val="edge"/>
          <c:x val="8.1202145528795414E-2"/>
          <c:y val="0.18072324595892547"/>
          <c:w val="0.8844420022437719"/>
          <c:h val="0.68691813607438745"/>
        </c:manualLayout>
      </c:layout>
      <c:lineChart>
        <c:grouping val="standard"/>
        <c:varyColors val="0"/>
        <c:ser>
          <c:idx val="0"/>
          <c:order val="0"/>
          <c:tx>
            <c:strRef>
              <c:f>'5.3.5.5.3'!$T$182</c:f>
              <c:strCache>
                <c:ptCount val="1"/>
                <c:pt idx="0">
                  <c:v>LUZ DEL SUR</c:v>
                </c:pt>
              </c:strCache>
            </c:strRef>
          </c:tx>
          <c:spPr>
            <a:ln w="38100"/>
          </c:spPr>
          <c:cat>
            <c:strRef>
              <c:f>'5.3.5.5.3'!$U$181:$AF$181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'5.3.5.5.3'!$U$182:$AF$182</c:f>
              <c:numCache>
                <c:formatCode>###0.000</c:formatCode>
                <c:ptCount val="12"/>
                <c:pt idx="0">
                  <c:v>124.8431023600003</c:v>
                </c:pt>
                <c:pt idx="1">
                  <c:v>139.99543673000011</c:v>
                </c:pt>
                <c:pt idx="2">
                  <c:v>124.98856547000025</c:v>
                </c:pt>
                <c:pt idx="3">
                  <c:v>128.1355767499999</c:v>
                </c:pt>
                <c:pt idx="4">
                  <c:v>115.73566837999988</c:v>
                </c:pt>
                <c:pt idx="5">
                  <c:v>111.05253566000033</c:v>
                </c:pt>
                <c:pt idx="6">
                  <c:v>105.73514576000008</c:v>
                </c:pt>
                <c:pt idx="7">
                  <c:v>105.92613050999998</c:v>
                </c:pt>
                <c:pt idx="8">
                  <c:v>106.62306685000001</c:v>
                </c:pt>
                <c:pt idx="9">
                  <c:v>103.34960481999993</c:v>
                </c:pt>
                <c:pt idx="10">
                  <c:v>107.6168926399999</c:v>
                </c:pt>
                <c:pt idx="11">
                  <c:v>109.36589740000005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AC-4A4B-BE2C-CB71CA96C371}"/>
            </c:ext>
          </c:extLst>
        </c:ser>
        <c:ser>
          <c:idx val="1"/>
          <c:order val="1"/>
          <c:tx>
            <c:strRef>
              <c:f>'5.3.5.5.3'!$T$183</c:f>
              <c:strCache>
                <c:ptCount val="1"/>
                <c:pt idx="0">
                  <c:v>ENDIS</c:v>
                </c:pt>
              </c:strCache>
            </c:strRef>
          </c:tx>
          <c:spPr>
            <a:ln w="38100"/>
          </c:spPr>
          <c:cat>
            <c:strRef>
              <c:f>'5.3.5.5.3'!$U$181:$AF$181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'5.3.5.5.3'!$U$183:$AF$183</c:f>
              <c:numCache>
                <c:formatCode>###0.000</c:formatCode>
                <c:ptCount val="12"/>
                <c:pt idx="0">
                  <c:v>76.329855500000107</c:v>
                </c:pt>
                <c:pt idx="1">
                  <c:v>79.09314479999999</c:v>
                </c:pt>
                <c:pt idx="2">
                  <c:v>85.754727999999972</c:v>
                </c:pt>
                <c:pt idx="3">
                  <c:v>80.848119300000022</c:v>
                </c:pt>
                <c:pt idx="4">
                  <c:v>75.7501618000001</c:v>
                </c:pt>
                <c:pt idx="5">
                  <c:v>72.438438699999935</c:v>
                </c:pt>
                <c:pt idx="6">
                  <c:v>70.392429999999976</c:v>
                </c:pt>
                <c:pt idx="7">
                  <c:v>69.297306099999929</c:v>
                </c:pt>
                <c:pt idx="8">
                  <c:v>67.473867499999997</c:v>
                </c:pt>
                <c:pt idx="9">
                  <c:v>69.570734400000006</c:v>
                </c:pt>
                <c:pt idx="10">
                  <c:v>66.63733339999996</c:v>
                </c:pt>
                <c:pt idx="11">
                  <c:v>72.913658799999993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AC-4A4B-BE2C-CB71CA96C371}"/>
            </c:ext>
          </c:extLst>
        </c:ser>
        <c:ser>
          <c:idx val="2"/>
          <c:order val="2"/>
          <c:tx>
            <c:strRef>
              <c:f>'5.3.5.5.3'!$T$184</c:f>
              <c:strCache>
                <c:ptCount val="1"/>
                <c:pt idx="0">
                  <c:v>ELNM</c:v>
                </c:pt>
              </c:strCache>
            </c:strRef>
          </c:tx>
          <c:spPr>
            <a:ln w="38100"/>
          </c:spPr>
          <c:cat>
            <c:strRef>
              <c:f>'5.3.5.5.3'!$U$181:$AF$181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'5.3.5.5.3'!$U$184:$AF$184</c:f>
              <c:numCache>
                <c:formatCode>###0.000</c:formatCode>
                <c:ptCount val="12"/>
                <c:pt idx="0">
                  <c:v>33.785656799999998</c:v>
                </c:pt>
                <c:pt idx="1">
                  <c:v>31.365362100000013</c:v>
                </c:pt>
                <c:pt idx="2">
                  <c:v>32.516934000000042</c:v>
                </c:pt>
                <c:pt idx="3">
                  <c:v>29.640530299999973</c:v>
                </c:pt>
                <c:pt idx="4">
                  <c:v>30.554708900000001</c:v>
                </c:pt>
                <c:pt idx="5">
                  <c:v>28.499456899999938</c:v>
                </c:pt>
                <c:pt idx="6">
                  <c:v>29.113567200000052</c:v>
                </c:pt>
                <c:pt idx="7">
                  <c:v>28.931529300000019</c:v>
                </c:pt>
                <c:pt idx="8">
                  <c:v>28.548726900000002</c:v>
                </c:pt>
                <c:pt idx="9">
                  <c:v>30.438983899999997</c:v>
                </c:pt>
                <c:pt idx="10">
                  <c:v>30.503022499999929</c:v>
                </c:pt>
                <c:pt idx="11">
                  <c:v>31.329369700000012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AC-4A4B-BE2C-CB71CA96C371}"/>
            </c:ext>
          </c:extLst>
        </c:ser>
        <c:ser>
          <c:idx val="3"/>
          <c:order val="3"/>
          <c:tx>
            <c:strRef>
              <c:f>'5.3.5.5.3'!$T$185</c:f>
              <c:strCache>
                <c:ptCount val="1"/>
                <c:pt idx="0">
                  <c:v>ENOSA</c:v>
                </c:pt>
              </c:strCache>
            </c:strRef>
          </c:tx>
          <c:spPr>
            <a:ln w="38100"/>
          </c:spPr>
          <c:cat>
            <c:strRef>
              <c:f>'5.3.5.5.3'!$U$181:$AF$181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'5.3.5.5.3'!$U$185:$AF$185</c:f>
              <c:numCache>
                <c:formatCode>###0.000</c:formatCode>
                <c:ptCount val="12"/>
                <c:pt idx="0">
                  <c:v>29.981023299999986</c:v>
                </c:pt>
                <c:pt idx="1">
                  <c:v>26.573458299999992</c:v>
                </c:pt>
                <c:pt idx="2">
                  <c:v>29.797794800000002</c:v>
                </c:pt>
                <c:pt idx="3">
                  <c:v>27.511927499999981</c:v>
                </c:pt>
                <c:pt idx="4">
                  <c:v>26.322032700000001</c:v>
                </c:pt>
                <c:pt idx="5">
                  <c:v>24.630094500000016</c:v>
                </c:pt>
                <c:pt idx="6">
                  <c:v>24.956333869999998</c:v>
                </c:pt>
                <c:pt idx="7">
                  <c:v>24.084237299999991</c:v>
                </c:pt>
                <c:pt idx="8">
                  <c:v>23.487650900000006</c:v>
                </c:pt>
                <c:pt idx="9">
                  <c:v>25.2532055</c:v>
                </c:pt>
                <c:pt idx="10">
                  <c:v>26.824612099999989</c:v>
                </c:pt>
                <c:pt idx="11">
                  <c:v>27.858531799999984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0AC-4A4B-BE2C-CB71CA96C371}"/>
            </c:ext>
          </c:extLst>
        </c:ser>
        <c:ser>
          <c:idx val="4"/>
          <c:order val="4"/>
          <c:tx>
            <c:strRef>
              <c:f>'5.3.5.5.3'!$T$186</c:f>
              <c:strCache>
                <c:ptCount val="1"/>
                <c:pt idx="0">
                  <c:v>ELDUNAS</c:v>
                </c:pt>
              </c:strCache>
            </c:strRef>
          </c:tx>
          <c:spPr>
            <a:ln w="38100"/>
          </c:spPr>
          <c:cat>
            <c:strRef>
              <c:f>'5.3.5.5.3'!$U$181:$AF$181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'5.3.5.5.3'!$U$186:$AF$186</c:f>
              <c:numCache>
                <c:formatCode>###0.000</c:formatCode>
                <c:ptCount val="12"/>
                <c:pt idx="0">
                  <c:v>24.86631659999999</c:v>
                </c:pt>
                <c:pt idx="1">
                  <c:v>20.509867299999996</c:v>
                </c:pt>
                <c:pt idx="2">
                  <c:v>23.032323999999999</c:v>
                </c:pt>
                <c:pt idx="3">
                  <c:v>21.234586100000012</c:v>
                </c:pt>
                <c:pt idx="4">
                  <c:v>20.179978299999984</c:v>
                </c:pt>
                <c:pt idx="5">
                  <c:v>17.808275699999992</c:v>
                </c:pt>
                <c:pt idx="6">
                  <c:v>17.594269799999985</c:v>
                </c:pt>
                <c:pt idx="7">
                  <c:v>18.04486900000003</c:v>
                </c:pt>
                <c:pt idx="8">
                  <c:v>19.761035599999996</c:v>
                </c:pt>
                <c:pt idx="9">
                  <c:v>21.681639699999984</c:v>
                </c:pt>
                <c:pt idx="10">
                  <c:v>21.423146000000024</c:v>
                </c:pt>
                <c:pt idx="11">
                  <c:v>22.260586300000003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0AC-4A4B-BE2C-CB71CA96C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113600"/>
        <c:axId val="119115136"/>
      </c:lineChart>
      <c:catAx>
        <c:axId val="11911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19115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9115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GW.h</a:t>
                </a:r>
              </a:p>
            </c:rich>
          </c:tx>
          <c:layout>
            <c:manualLayout>
              <c:xMode val="edge"/>
              <c:yMode val="edge"/>
              <c:x val="1.7488699935802536E-2"/>
              <c:y val="0.43921648400626268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1911360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7.2705595660775349E-2"/>
          <c:y val="0.90763227165544802"/>
          <c:w val="0.84401378280293993"/>
          <c:h val="6.8808459900422503E-2"/>
        </c:manualLayout>
      </c:layout>
      <c:overlay val="0"/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EMPRESAS DISTRIBUIDORAS CON MAYOR VENTA AL MERCADO REGULADO  EN BT</a:t>
            </a:r>
          </a:p>
        </c:rich>
      </c:tx>
      <c:layout>
        <c:manualLayout>
          <c:xMode val="edge"/>
          <c:yMode val="edge"/>
          <c:x val="0.18204680846429466"/>
          <c:y val="2.8361390814768354E-2"/>
        </c:manualLayout>
      </c:layout>
      <c:overlay val="0"/>
      <c:spPr>
        <a:solidFill>
          <a:srgbClr val="3798AF"/>
        </a:solidFill>
        <a:effectLst>
          <a:glow rad="63500">
            <a:schemeClr val="accent1">
              <a:satMod val="175000"/>
              <a:alpha val="40000"/>
            </a:schemeClr>
          </a:glow>
        </a:effectLst>
        <a:scene3d>
          <a:camera prst="orthographicFront"/>
          <a:lightRig rig="soft" dir="t"/>
        </a:scene3d>
        <a:sp3d prstMaterial="plastic">
          <a:bevelT w="38100"/>
        </a:sp3d>
      </c:spPr>
    </c:title>
    <c:autoTitleDeleted val="0"/>
    <c:plotArea>
      <c:layout>
        <c:manualLayout>
          <c:layoutTarget val="inner"/>
          <c:xMode val="edge"/>
          <c:yMode val="edge"/>
          <c:x val="8.118663488198527E-2"/>
          <c:y val="0.16328963051251491"/>
          <c:w val="0.87275632498134159"/>
          <c:h val="0.69249106078665079"/>
        </c:manualLayout>
      </c:layout>
      <c:lineChart>
        <c:grouping val="standard"/>
        <c:varyColors val="0"/>
        <c:ser>
          <c:idx val="0"/>
          <c:order val="0"/>
          <c:tx>
            <c:strRef>
              <c:f>'5.3.5.5.3'!$T$228</c:f>
              <c:strCache>
                <c:ptCount val="1"/>
                <c:pt idx="0">
                  <c:v>LUZ DEL SUR</c:v>
                </c:pt>
              </c:strCache>
            </c:strRef>
          </c:tx>
          <c:spPr>
            <a:ln w="38100"/>
          </c:spPr>
          <c:cat>
            <c:strRef>
              <c:f>'5.3.5.5.3'!$U$227:$AF$227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'5.3.5.5.3'!$U$228:$AF$228</c:f>
              <c:numCache>
                <c:formatCode>#,##0.0</c:formatCode>
                <c:ptCount val="12"/>
                <c:pt idx="0">
                  <c:v>394.32923070999959</c:v>
                </c:pt>
                <c:pt idx="1">
                  <c:v>407.47377449000032</c:v>
                </c:pt>
                <c:pt idx="2">
                  <c:v>414.09380520999957</c:v>
                </c:pt>
                <c:pt idx="3">
                  <c:v>397.64920091000113</c:v>
                </c:pt>
                <c:pt idx="4">
                  <c:v>379.24736122000155</c:v>
                </c:pt>
                <c:pt idx="5">
                  <c:v>377.12762445999908</c:v>
                </c:pt>
                <c:pt idx="6">
                  <c:v>381.26371353000167</c:v>
                </c:pt>
                <c:pt idx="7">
                  <c:v>381.78280466999928</c:v>
                </c:pt>
                <c:pt idx="8">
                  <c:v>382.13604420999951</c:v>
                </c:pt>
                <c:pt idx="9">
                  <c:v>380.4963876500006</c:v>
                </c:pt>
                <c:pt idx="10">
                  <c:v>382.91780452000035</c:v>
                </c:pt>
                <c:pt idx="11">
                  <c:v>388.79535812999973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A9-4BBA-BFBC-DB4F1D0D2A0C}"/>
            </c:ext>
          </c:extLst>
        </c:ser>
        <c:ser>
          <c:idx val="1"/>
          <c:order val="1"/>
          <c:tx>
            <c:strRef>
              <c:f>'5.3.5.5.3'!$T$229</c:f>
              <c:strCache>
                <c:ptCount val="1"/>
                <c:pt idx="0">
                  <c:v>ENEDIS</c:v>
                </c:pt>
              </c:strCache>
            </c:strRef>
          </c:tx>
          <c:spPr>
            <a:ln w="38100"/>
          </c:spPr>
          <c:cat>
            <c:strRef>
              <c:f>'5.3.5.5.3'!$U$227:$AF$227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'5.3.5.5.3'!$U$229:$AF$229</c:f>
              <c:numCache>
                <c:formatCode>#,##0.0</c:formatCode>
                <c:ptCount val="12"/>
                <c:pt idx="0">
                  <c:v>370.75154319999973</c:v>
                </c:pt>
                <c:pt idx="1">
                  <c:v>368.06315736000204</c:v>
                </c:pt>
                <c:pt idx="2">
                  <c:v>378.19091469999921</c:v>
                </c:pt>
                <c:pt idx="3">
                  <c:v>358.07172900000057</c:v>
                </c:pt>
                <c:pt idx="4">
                  <c:v>358.23101030000072</c:v>
                </c:pt>
                <c:pt idx="5">
                  <c:v>336.98803880000054</c:v>
                </c:pt>
                <c:pt idx="6">
                  <c:v>335.26673580000033</c:v>
                </c:pt>
                <c:pt idx="7">
                  <c:v>342.96250850000013</c:v>
                </c:pt>
                <c:pt idx="8">
                  <c:v>342.99359040000041</c:v>
                </c:pt>
                <c:pt idx="9">
                  <c:v>340.92193340000074</c:v>
                </c:pt>
                <c:pt idx="10">
                  <c:v>347.85990070000065</c:v>
                </c:pt>
                <c:pt idx="11">
                  <c:v>343.08108070999913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A9-4BBA-BFBC-DB4F1D0D2A0C}"/>
            </c:ext>
          </c:extLst>
        </c:ser>
        <c:ser>
          <c:idx val="2"/>
          <c:order val="2"/>
          <c:tx>
            <c:strRef>
              <c:f>'5.3.5.5.3'!$T$230</c:f>
              <c:strCache>
                <c:ptCount val="1"/>
                <c:pt idx="0">
                  <c:v>ELNM</c:v>
                </c:pt>
              </c:strCache>
            </c:strRef>
          </c:tx>
          <c:spPr>
            <a:ln w="38100"/>
          </c:spPr>
          <c:cat>
            <c:strRef>
              <c:f>'5.3.5.5.3'!$U$227:$AF$227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'5.3.5.5.3'!$U$230:$AF$230</c:f>
              <c:numCache>
                <c:formatCode>#,##0.0</c:formatCode>
                <c:ptCount val="12"/>
                <c:pt idx="0">
                  <c:v>90.811866900000666</c:v>
                </c:pt>
                <c:pt idx="1">
                  <c:v>87.115380799999585</c:v>
                </c:pt>
                <c:pt idx="2">
                  <c:v>92.988919100000118</c:v>
                </c:pt>
                <c:pt idx="3">
                  <c:v>87.799613399999586</c:v>
                </c:pt>
                <c:pt idx="4">
                  <c:v>89.721280399999813</c:v>
                </c:pt>
                <c:pt idx="5">
                  <c:v>85.410101900001109</c:v>
                </c:pt>
                <c:pt idx="6">
                  <c:v>87.469075100000609</c:v>
                </c:pt>
                <c:pt idx="7">
                  <c:v>86.21198420000033</c:v>
                </c:pt>
                <c:pt idx="8">
                  <c:v>84.753493100000554</c:v>
                </c:pt>
                <c:pt idx="9">
                  <c:v>87.360764900000063</c:v>
                </c:pt>
                <c:pt idx="10">
                  <c:v>85.195947099999458</c:v>
                </c:pt>
                <c:pt idx="11">
                  <c:v>95.87025400000023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A9-4BBA-BFBC-DB4F1D0D2A0C}"/>
            </c:ext>
          </c:extLst>
        </c:ser>
        <c:ser>
          <c:idx val="3"/>
          <c:order val="3"/>
          <c:tx>
            <c:strRef>
              <c:f>'5.3.5.5.3'!$T$231</c:f>
              <c:strCache>
                <c:ptCount val="1"/>
                <c:pt idx="0">
                  <c:v>ELC</c:v>
                </c:pt>
              </c:strCache>
            </c:strRef>
          </c:tx>
          <c:spPr>
            <a:ln w="38100"/>
          </c:spPr>
          <c:cat>
            <c:strRef>
              <c:f>'5.3.5.5.3'!$U$227:$AF$227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'5.3.5.5.3'!$U$231:$AF$231</c:f>
              <c:numCache>
                <c:formatCode>#,##0.0</c:formatCode>
                <c:ptCount val="12"/>
                <c:pt idx="0">
                  <c:v>58.548407999999938</c:v>
                </c:pt>
                <c:pt idx="1">
                  <c:v>52.944955199999981</c:v>
                </c:pt>
                <c:pt idx="2">
                  <c:v>59.005630300000121</c:v>
                </c:pt>
                <c:pt idx="3">
                  <c:v>58.4972133999999</c:v>
                </c:pt>
                <c:pt idx="4">
                  <c:v>60.855720500000018</c:v>
                </c:pt>
                <c:pt idx="5">
                  <c:v>59.743041000000524</c:v>
                </c:pt>
                <c:pt idx="6">
                  <c:v>61.481981099999821</c:v>
                </c:pt>
                <c:pt idx="7">
                  <c:v>60.741808400000444</c:v>
                </c:pt>
                <c:pt idx="8">
                  <c:v>60.440843900000331</c:v>
                </c:pt>
                <c:pt idx="9">
                  <c:v>62.291748100000071</c:v>
                </c:pt>
                <c:pt idx="10">
                  <c:v>60.598347800000361</c:v>
                </c:pt>
                <c:pt idx="11">
                  <c:v>62.190792000000073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9A9-4BBA-BFBC-DB4F1D0D2A0C}"/>
            </c:ext>
          </c:extLst>
        </c:ser>
        <c:ser>
          <c:idx val="4"/>
          <c:order val="4"/>
          <c:tx>
            <c:strRef>
              <c:f>'5.3.5.5.3'!$T$232</c:f>
              <c:strCache>
                <c:ptCount val="1"/>
                <c:pt idx="0">
                  <c:v>SEAL</c:v>
                </c:pt>
              </c:strCache>
            </c:strRef>
          </c:tx>
          <c:dPt>
            <c:idx val="5"/>
            <c:marker>
              <c:symbol val="star"/>
              <c:size val="9"/>
            </c:marker>
            <c:bubble3D val="0"/>
            <c:spPr>
              <a:ln w="38100"/>
            </c:spPr>
            <c:extLst>
              <c:ext xmlns:c16="http://schemas.microsoft.com/office/drawing/2014/chart" uri="{C3380CC4-5D6E-409C-BE32-E72D297353CC}">
                <c16:uniqueId val="{00000005-C9A9-4BBA-BFBC-DB4F1D0D2A0C}"/>
              </c:ext>
            </c:extLst>
          </c:dPt>
          <c:dPt>
            <c:idx val="7"/>
            <c:bubble3D val="0"/>
            <c:spPr>
              <a:ln w="63500"/>
            </c:spPr>
            <c:extLst>
              <c:ext xmlns:c16="http://schemas.microsoft.com/office/drawing/2014/chart" uri="{C3380CC4-5D6E-409C-BE32-E72D297353CC}">
                <c16:uniqueId val="{00000007-C9A9-4BBA-BFBC-DB4F1D0D2A0C}"/>
              </c:ext>
            </c:extLst>
          </c:dPt>
          <c:cat>
            <c:strRef>
              <c:f>'5.3.5.5.3'!$U$227:$AF$227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'5.3.5.5.3'!$U$232:$AF$232</c:f>
              <c:numCache>
                <c:formatCode>#,##0.0</c:formatCode>
                <c:ptCount val="12"/>
                <c:pt idx="0">
                  <c:v>60.047638899999754</c:v>
                </c:pt>
                <c:pt idx="1">
                  <c:v>54.100421299999958</c:v>
                </c:pt>
                <c:pt idx="2">
                  <c:v>59.970115200000293</c:v>
                </c:pt>
                <c:pt idx="3">
                  <c:v>57.780159899999965</c:v>
                </c:pt>
                <c:pt idx="4">
                  <c:v>59.429651199999945</c:v>
                </c:pt>
                <c:pt idx="5">
                  <c:v>57.583714600000164</c:v>
                </c:pt>
                <c:pt idx="6">
                  <c:v>59.57897070000012</c:v>
                </c:pt>
                <c:pt idx="7">
                  <c:v>59.001430099999858</c:v>
                </c:pt>
                <c:pt idx="8">
                  <c:v>58.228254799999952</c:v>
                </c:pt>
                <c:pt idx="9">
                  <c:v>60.389250000000054</c:v>
                </c:pt>
                <c:pt idx="10">
                  <c:v>58.2218771000001</c:v>
                </c:pt>
                <c:pt idx="11">
                  <c:v>60.693300799999932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9A9-4BBA-BFBC-DB4F1D0D2A0C}"/>
            </c:ext>
          </c:extLst>
        </c:ser>
        <c:ser>
          <c:idx val="5"/>
          <c:order val="5"/>
          <c:tx>
            <c:strRef>
              <c:f>'5.3.5.5.3'!$T$233</c:f>
              <c:strCache>
                <c:ptCount val="1"/>
                <c:pt idx="0">
                  <c:v>ELN</c:v>
                </c:pt>
              </c:strCache>
            </c:strRef>
          </c:tx>
          <c:spPr>
            <a:ln w="38100"/>
          </c:spPr>
          <c:cat>
            <c:strRef>
              <c:f>'5.3.5.5.3'!$U$227:$AF$227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'5.3.5.5.3'!$U$233:$AF$233</c:f>
              <c:numCache>
                <c:formatCode>#,##0.0</c:formatCode>
                <c:ptCount val="12"/>
                <c:pt idx="0">
                  <c:v>41.618847700000146</c:v>
                </c:pt>
                <c:pt idx="1">
                  <c:v>39.814746479999982</c:v>
                </c:pt>
                <c:pt idx="2">
                  <c:v>42.586839759999826</c:v>
                </c:pt>
                <c:pt idx="3">
                  <c:v>39.793672530000087</c:v>
                </c:pt>
                <c:pt idx="4">
                  <c:v>40.860186750000061</c:v>
                </c:pt>
                <c:pt idx="5">
                  <c:v>38.456186509999938</c:v>
                </c:pt>
                <c:pt idx="6">
                  <c:v>39.304405420000094</c:v>
                </c:pt>
                <c:pt idx="7">
                  <c:v>39.258061709999943</c:v>
                </c:pt>
                <c:pt idx="8">
                  <c:v>38.975192630000109</c:v>
                </c:pt>
                <c:pt idx="9">
                  <c:v>40.327587989999927</c:v>
                </c:pt>
                <c:pt idx="10">
                  <c:v>39.957311050000051</c:v>
                </c:pt>
                <c:pt idx="11">
                  <c:v>43.384426970000099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9A9-4BBA-BFBC-DB4F1D0D2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120704"/>
        <c:axId val="126122240"/>
      </c:lineChart>
      <c:catAx>
        <c:axId val="126120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6122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6122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E"/>
                  <a:t>GW.h</a:t>
                </a:r>
              </a:p>
            </c:rich>
          </c:tx>
          <c:layout>
            <c:manualLayout>
              <c:xMode val="edge"/>
              <c:yMode val="edge"/>
              <c:x val="1.4543775389072216E-2"/>
              <c:y val="0.4435210179097456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61207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1814578364426438"/>
          <c:y val="0.90806674059056991"/>
          <c:w val="0.77558920072750237"/>
          <c:h val="7.4005294146197609E-2"/>
        </c:manualLayout>
      </c:layout>
      <c:overlay val="0"/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VENTA DE ENERGÍA ELÉCTRICA POR TENSIÓN</a:t>
            </a:r>
          </a:p>
        </c:rich>
      </c:tx>
      <c:layout>
        <c:manualLayout>
          <c:xMode val="edge"/>
          <c:yMode val="edge"/>
          <c:x val="0.1132776133479769"/>
          <c:y val="4.4091207349081368E-2"/>
        </c:manualLayout>
      </c:layout>
      <c:overlay val="0"/>
      <c:spPr>
        <a:solidFill>
          <a:srgbClr val="3798AF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autoTitleDeleted val="0"/>
    <c:view3D>
      <c:rotX val="18"/>
      <c:hPercent val="100"/>
      <c:rotY val="28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12700">
          <a:solidFill>
            <a:srgbClr val="808080"/>
          </a:solidFill>
          <a:prstDash val="solid"/>
        </a:ln>
      </c:spPr>
    </c:sideWall>
    <c:backWall>
      <c:thickness val="0"/>
      <c:spPr>
        <a:noFill/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44318206742263"/>
          <c:y val="0.24468174982680838"/>
          <c:w val="0.64419713552519031"/>
          <c:h val="0.6418461943366105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'5.3.1'!$M$52</c:f>
              <c:strCache>
                <c:ptCount val="1"/>
                <c:pt idx="0">
                  <c:v>Generadoras</c:v>
                </c:pt>
              </c:strCache>
            </c:strRef>
          </c:tx>
          <c:spPr>
            <a:solidFill>
              <a:srgbClr val="FF66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0629482596012511E-2"/>
                  <c:y val="1.2406014898331491E-3"/>
                </c:manualLayout>
              </c:layout>
              <c:tx>
                <c:rich>
                  <a:bodyPr/>
                  <a:lstStyle/>
                  <a:p>
                    <a:pPr>
                      <a:defRPr sz="800" b="1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69%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691E-4873-B103-7B0AB787AF99}"/>
                </c:ext>
              </c:extLst>
            </c:dLbl>
            <c:dLbl>
              <c:idx val="1"/>
              <c:layout>
                <c:manualLayout>
                  <c:x val="1.7410696003425104E-2"/>
                  <c:y val="7.4340824584426951E-2"/>
                </c:manualLayout>
              </c:layout>
              <c:tx>
                <c:rich>
                  <a:bodyPr/>
                  <a:lstStyle/>
                  <a:p>
                    <a:pPr>
                      <a:defRPr sz="800" b="1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7%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691E-4873-B103-7B0AB787AF99}"/>
                </c:ext>
              </c:extLst>
            </c:dLbl>
            <c:dLbl>
              <c:idx val="2"/>
              <c:layout>
                <c:manualLayout>
                  <c:x val="1.6014739104687124E-2"/>
                  <c:y val="0.10732766786605004"/>
                </c:manualLayout>
              </c:layout>
              <c:tx>
                <c:rich>
                  <a:bodyPr/>
                  <a:lstStyle/>
                  <a:p>
                    <a:pPr>
                      <a:defRPr sz="800" b="1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24%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691E-4873-B103-7B0AB787AF99}"/>
                </c:ext>
              </c:extLst>
            </c:dLbl>
            <c:dLbl>
              <c:idx val="4"/>
              <c:layout>
                <c:manualLayout>
                  <c:xMode val="edge"/>
                  <c:yMode val="edge"/>
                  <c:x val="0.56545961002785516"/>
                  <c:y val="0.76950621088974847"/>
                </c:manualLayout>
              </c:layout>
              <c:tx>
                <c:rich>
                  <a:bodyPr/>
                  <a:lstStyle/>
                  <a:p>
                    <a:pPr>
                      <a:defRPr sz="800" b="1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t>17%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691E-4873-B103-7B0AB787AF9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'5.3.1'!$L$53:$L$56</c:f>
              <c:strCache>
                <c:ptCount val="4"/>
                <c:pt idx="0">
                  <c:v>MAT</c:v>
                </c:pt>
                <c:pt idx="1">
                  <c:v>AT</c:v>
                </c:pt>
                <c:pt idx="2">
                  <c:v>MT</c:v>
                </c:pt>
                <c:pt idx="3">
                  <c:v>BT</c:v>
                </c:pt>
              </c:strCache>
            </c:strRef>
          </c:cat>
          <c:val>
            <c:numRef>
              <c:f>'5.3.1'!$M$53:$M$56</c:f>
              <c:numCache>
                <c:formatCode>#\ ##0</c:formatCode>
                <c:ptCount val="4"/>
                <c:pt idx="0">
                  <c:v>17402.388650000001</c:v>
                </c:pt>
                <c:pt idx="1">
                  <c:v>1745.64391</c:v>
                </c:pt>
                <c:pt idx="2">
                  <c:v>5917.680695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91E-4873-B103-7B0AB787AF99}"/>
            </c:ext>
          </c:extLst>
        </c:ser>
        <c:ser>
          <c:idx val="1"/>
          <c:order val="1"/>
          <c:tx>
            <c:strRef>
              <c:f>'5.3.1'!$N$52</c:f>
              <c:strCache>
                <c:ptCount val="1"/>
                <c:pt idx="0">
                  <c:v>Distribuidoras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592649456422404E-2"/>
                  <c:y val="-9.1320073272175405E-3"/>
                </c:manualLayout>
              </c:layout>
              <c:tx>
                <c:rich>
                  <a:bodyPr/>
                  <a:lstStyle/>
                  <a:p>
                    <a:pPr>
                      <a:defRPr sz="800" b="1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0,1%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691E-4873-B103-7B0AB787AF99}"/>
                </c:ext>
              </c:extLst>
            </c:dLbl>
            <c:dLbl>
              <c:idx val="1"/>
              <c:layout>
                <c:manualLayout>
                  <c:x val="0.13418204243416321"/>
                  <c:y val="-0.25175555375165731"/>
                </c:manualLayout>
              </c:layout>
              <c:tx>
                <c:rich>
                  <a:bodyPr/>
                  <a:lstStyle/>
                  <a:p>
                    <a:pPr>
                      <a:defRPr sz="800" b="1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32.8%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691E-4873-B103-7B0AB787AF99}"/>
                </c:ext>
              </c:extLst>
            </c:dLbl>
            <c:dLbl>
              <c:idx val="2"/>
              <c:layout>
                <c:manualLayout>
                  <c:x val="-9.2644548841794377E-2"/>
                  <c:y val="0.27500975116580811"/>
                </c:manualLayout>
              </c:layout>
              <c:tx>
                <c:rich>
                  <a:bodyPr/>
                  <a:lstStyle/>
                  <a:p>
                    <a:pPr>
                      <a:defRPr sz="800" b="1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1,3%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691E-4873-B103-7B0AB787AF99}"/>
                </c:ext>
              </c:extLst>
            </c:dLbl>
            <c:dLbl>
              <c:idx val="3"/>
              <c:layout>
                <c:manualLayout>
                  <c:x val="2.8124005381175477E-2"/>
                  <c:y val="-1.4422436886110886E-2"/>
                </c:manualLayout>
              </c:layout>
              <c:tx>
                <c:rich>
                  <a:bodyPr/>
                  <a:lstStyle/>
                  <a:p>
                    <a:pPr>
                      <a:defRPr sz="800" b="1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65.8%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691E-4873-B103-7B0AB787AF99}"/>
                </c:ext>
              </c:extLst>
            </c:dLbl>
            <c:dLbl>
              <c:idx val="4"/>
              <c:layout>
                <c:manualLayout>
                  <c:xMode val="edge"/>
                  <c:yMode val="edge"/>
                  <c:x val="0.56824512534818938"/>
                  <c:y val="0.46099450421966498"/>
                </c:manualLayout>
              </c:layout>
              <c:tx>
                <c:rich>
                  <a:bodyPr/>
                  <a:lstStyle/>
                  <a:p>
                    <a:pPr>
                      <a:defRPr sz="800" b="1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t>36%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691E-4873-B103-7B0AB787AF99}"/>
                </c:ext>
              </c:extLst>
            </c:dLbl>
            <c:dLbl>
              <c:idx val="6"/>
              <c:layout>
                <c:manualLayout>
                  <c:xMode val="edge"/>
                  <c:yMode val="edge"/>
                  <c:x val="0.72701949860724235"/>
                  <c:y val="0.37943393808849352"/>
                </c:manualLayout>
              </c:layout>
              <c:tx>
                <c:rich>
                  <a:bodyPr/>
                  <a:lstStyle/>
                  <a:p>
                    <a:pPr>
                      <a:defRPr sz="800" b="1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t>59%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691E-4873-B103-7B0AB787AF9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'5.3.1'!$L$53:$L$56</c:f>
              <c:strCache>
                <c:ptCount val="4"/>
                <c:pt idx="0">
                  <c:v>MAT</c:v>
                </c:pt>
                <c:pt idx="1">
                  <c:v>AT</c:v>
                </c:pt>
                <c:pt idx="2">
                  <c:v>MT</c:v>
                </c:pt>
                <c:pt idx="3">
                  <c:v>BT</c:v>
                </c:pt>
              </c:strCache>
            </c:strRef>
          </c:cat>
          <c:val>
            <c:numRef>
              <c:f>'5.3.1'!$N$53:$N$56</c:f>
              <c:numCache>
                <c:formatCode>#\ ##0</c:formatCode>
                <c:ptCount val="4"/>
                <c:pt idx="0">
                  <c:v>25.765206200000002</c:v>
                </c:pt>
                <c:pt idx="1">
                  <c:v>296.87315380000001</c:v>
                </c:pt>
                <c:pt idx="2">
                  <c:v>7328.1681189999999</c:v>
                </c:pt>
                <c:pt idx="3">
                  <c:v>14704.21819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91E-4873-B103-7B0AB787AF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08702336"/>
        <c:axId val="111300992"/>
        <c:axId val="106307584"/>
      </c:bar3DChart>
      <c:catAx>
        <c:axId val="108702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11300992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111300992"/>
        <c:scaling>
          <c:orientation val="minMax"/>
          <c:max val="11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GW.h</a:t>
                </a:r>
              </a:p>
            </c:rich>
          </c:tx>
          <c:layout>
            <c:manualLayout>
              <c:xMode val="edge"/>
              <c:yMode val="edge"/>
              <c:x val="2.5998026842389384E-2"/>
              <c:y val="0.5070939960629921"/>
            </c:manualLayout>
          </c:layout>
          <c:overlay val="0"/>
          <c:spPr>
            <a:noFill/>
            <a:ln w="25400">
              <a:noFill/>
            </a:ln>
          </c:spPr>
        </c:title>
        <c:numFmt formatCode="#\ 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8702336"/>
        <c:crosses val="autoZero"/>
        <c:crossBetween val="between"/>
        <c:majorUnit val="1500"/>
        <c:minorUnit val="400"/>
      </c:valAx>
      <c:serAx>
        <c:axId val="106307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11300992"/>
        <c:crosses val="autoZero"/>
        <c:tickLblSkip val="1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-4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FACTURACIÓN DE ENERGÍA ELÉCTRICA A CLIENTE FINAL POR TIPO DE MERCADO</a:t>
            </a:r>
          </a:p>
        </c:rich>
      </c:tx>
      <c:layout>
        <c:manualLayout>
          <c:xMode val="edge"/>
          <c:yMode val="edge"/>
          <c:x val="0.14960651702769517"/>
          <c:y val="4.1262175561388163E-2"/>
        </c:manualLayout>
      </c:layout>
      <c:overlay val="0"/>
      <c:spPr>
        <a:solidFill>
          <a:srgbClr val="3798AF"/>
        </a:solidFill>
        <a:ln w="25400">
          <a:solidFill>
            <a:srgbClr val="3798AF"/>
          </a:solidFill>
        </a:ln>
        <a:scene3d>
          <a:camera prst="orthographicFront"/>
          <a:lightRig rig="threePt" dir="t"/>
        </a:scene3d>
        <a:sp3d prstMaterial="plastic">
          <a:bevelT w="38100"/>
        </a:sp3d>
      </c:spPr>
    </c:title>
    <c:autoTitleDeleted val="0"/>
    <c:view3D>
      <c:rotX val="15"/>
      <c:hPercent val="100"/>
      <c:rotY val="20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12700">
          <a:solidFill>
            <a:srgbClr val="808080"/>
          </a:solidFill>
          <a:prstDash val="solid"/>
        </a:ln>
      </c:spPr>
    </c:sideWall>
    <c:backWall>
      <c:thickness val="0"/>
      <c:spPr>
        <a:noFill/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9237947588157697"/>
          <c:y val="0.25865288920903812"/>
          <c:w val="0.65275609290453518"/>
          <c:h val="0.53111967774520619"/>
        </c:manualLayout>
      </c:layout>
      <c:bar3DChart>
        <c:barDir val="col"/>
        <c:grouping val="standard"/>
        <c:varyColors val="0"/>
        <c:ser>
          <c:idx val="0"/>
          <c:order val="0"/>
          <c:tx>
            <c:v>Regulado</c:v>
          </c:tx>
          <c:spPr>
            <a:solidFill>
              <a:srgbClr val="339933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071478111868141E-2"/>
                  <c:y val="-1.6407097377812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63,9%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3BB7-4090-A734-4D513385A20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'5.4.1'!$N$8:$O$8</c:f>
              <c:strCache>
                <c:ptCount val="2"/>
                <c:pt idx="0">
                  <c:v>Distribuidoras</c:v>
                </c:pt>
                <c:pt idx="1">
                  <c:v>Generadoras</c:v>
                </c:pt>
              </c:strCache>
            </c:strRef>
          </c:cat>
          <c:val>
            <c:numRef>
              <c:f>'5.4.1'!$N$9:$O$9</c:f>
              <c:numCache>
                <c:formatCode>#\ ###\ ##0</c:formatCode>
                <c:ptCount val="2"/>
                <c:pt idx="0">
                  <c:v>3151419.017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B7-4090-A734-4D513385A20A}"/>
            </c:ext>
          </c:extLst>
        </c:ser>
        <c:ser>
          <c:idx val="1"/>
          <c:order val="1"/>
          <c:tx>
            <c:v>Libre</c:v>
          </c:tx>
          <c:spPr>
            <a:solidFill>
              <a:srgbClr val="999933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4.7056695633253098E-2"/>
                  <c:y val="-1.725394735752668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4,8%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3BB7-4090-A734-4D513385A20A}"/>
                </c:ext>
              </c:extLst>
            </c:dLbl>
            <c:dLbl>
              <c:idx val="1"/>
              <c:layout>
                <c:manualLayout>
                  <c:x val="1.8287860949101328E-2"/>
                  <c:y val="-1.454666729937261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31,3%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3BB7-4090-A734-4D513385A20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'5.4.1'!$N$8:$O$8</c:f>
              <c:strCache>
                <c:ptCount val="2"/>
                <c:pt idx="0">
                  <c:v>Distribuidoras</c:v>
                </c:pt>
                <c:pt idx="1">
                  <c:v>Generadoras</c:v>
                </c:pt>
              </c:strCache>
            </c:strRef>
          </c:cat>
          <c:val>
            <c:numRef>
              <c:f>'5.4.1'!$N$10:$O$10</c:f>
              <c:numCache>
                <c:formatCode>#\ ###\ ##0</c:formatCode>
                <c:ptCount val="2"/>
                <c:pt idx="0">
                  <c:v>238930.49400000001</c:v>
                </c:pt>
                <c:pt idx="1">
                  <c:v>1542359.726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B7-4090-A734-4D513385A2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9637504"/>
        <c:axId val="119639040"/>
        <c:axId val="126115328"/>
      </c:bar3DChart>
      <c:catAx>
        <c:axId val="11963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19639040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119639040"/>
        <c:scaling>
          <c:orientation val="minMax"/>
          <c:max val="250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miles US $</a:t>
                </a:r>
              </a:p>
            </c:rich>
          </c:tx>
          <c:layout>
            <c:manualLayout>
              <c:xMode val="edge"/>
              <c:yMode val="edge"/>
              <c:x val="4.7215778525609611E-2"/>
              <c:y val="0.3598054826480023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19637504"/>
        <c:crosses val="autoZero"/>
        <c:crossBetween val="between"/>
      </c:valAx>
      <c:serAx>
        <c:axId val="126115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19639040"/>
        <c:crosses val="autoZero"/>
        <c:tickLblSkip val="1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 sz="8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FACTURACIÓN DE ENERGÍA ELÉCTRICA POR NIVEL DE TENSIÓN</a:t>
            </a:r>
          </a:p>
        </c:rich>
      </c:tx>
      <c:layout>
        <c:manualLayout>
          <c:xMode val="edge"/>
          <c:yMode val="edge"/>
          <c:x val="0.13851026223054183"/>
          <c:y val="5.1207643657228755E-2"/>
        </c:manualLayout>
      </c:layout>
      <c:overlay val="0"/>
      <c:spPr>
        <a:solidFill>
          <a:srgbClr val="3798AF"/>
        </a:solidFill>
        <a:ln w="25400">
          <a:noFill/>
        </a:ln>
        <a:scene3d>
          <a:camera prst="orthographicFront"/>
          <a:lightRig rig="threePt" dir="t"/>
        </a:scene3d>
        <a:sp3d prstMaterial="plastic">
          <a:bevelT w="38100"/>
        </a:sp3d>
      </c:spPr>
    </c:title>
    <c:autoTitleDeleted val="0"/>
    <c:view3D>
      <c:rotX val="15"/>
      <c:hPercent val="100"/>
      <c:rotY val="40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12700">
          <a:solidFill>
            <a:srgbClr val="808080"/>
          </a:solidFill>
          <a:prstDash val="solid"/>
        </a:ln>
      </c:spPr>
    </c:sideWall>
    <c:backWall>
      <c:thickness val="0"/>
      <c:spPr>
        <a:noFill/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141025850029616"/>
          <c:y val="0.23216891989118743"/>
          <c:w val="0.87852114092784717"/>
          <c:h val="0.63188676828622281"/>
        </c:manualLayout>
      </c:layout>
      <c:bar3DChart>
        <c:barDir val="col"/>
        <c:grouping val="standard"/>
        <c:varyColors val="0"/>
        <c:ser>
          <c:idx val="0"/>
          <c:order val="0"/>
          <c:tx>
            <c:v>Generadoras</c:v>
          </c:tx>
          <c:spPr>
            <a:gradFill rotWithShape="0">
              <a:gsLst>
                <a:gs pos="0">
                  <a:srgbClr val="9999FF">
                    <a:gamma/>
                    <a:shade val="46275"/>
                    <a:invGamma/>
                  </a:srgbClr>
                </a:gs>
                <a:gs pos="50000">
                  <a:srgbClr val="9999FF"/>
                </a:gs>
                <a:gs pos="100000">
                  <a:srgbClr val="9999FF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3658110917953438E-2"/>
                  <c:y val="-1.5550230134276695E-4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20,5%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B7B5-40D9-8B0F-3868673B85F3}"/>
                </c:ext>
              </c:extLst>
            </c:dLbl>
            <c:dLbl>
              <c:idx val="1"/>
              <c:layout>
                <c:manualLayout>
                  <c:x val="2.121798411562191E-2"/>
                  <c:y val="5.1553121077256646E-2"/>
                </c:manualLayout>
              </c:layout>
              <c:tx>
                <c:rich>
                  <a:bodyPr/>
                  <a:lstStyle/>
                  <a:p>
                    <a:pPr>
                      <a:defRPr sz="800" b="1" i="0" u="none" strike="noStrike" baseline="0">
                        <a:solidFill>
                          <a:srgbClr val="FFFFFF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2,1%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B7B5-40D9-8B0F-3868673B85F3}"/>
                </c:ext>
              </c:extLst>
            </c:dLbl>
            <c:dLbl>
              <c:idx val="2"/>
              <c:layout>
                <c:manualLayout>
                  <c:x val="1.7782049971026347E-2"/>
                  <c:y val="7.0369812469093532E-2"/>
                </c:manualLayout>
              </c:layout>
              <c:tx>
                <c:rich>
                  <a:bodyPr/>
                  <a:lstStyle/>
                  <a:p>
                    <a:pPr>
                      <a:defRPr sz="800" b="1" i="0" u="none" strike="noStrike" baseline="0">
                        <a:solidFill>
                          <a:srgbClr val="FFFFFF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8,7%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B7B5-40D9-8B0F-3868673B85F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'5.4.1'!$M$60:$M$63</c:f>
              <c:strCache>
                <c:ptCount val="4"/>
                <c:pt idx="0">
                  <c:v>MAT</c:v>
                </c:pt>
                <c:pt idx="1">
                  <c:v>AT</c:v>
                </c:pt>
                <c:pt idx="2">
                  <c:v>MT</c:v>
                </c:pt>
                <c:pt idx="3">
                  <c:v>BT</c:v>
                </c:pt>
              </c:strCache>
            </c:strRef>
          </c:cat>
          <c:val>
            <c:numRef>
              <c:f>'5.4.1'!$N$60:$N$63</c:f>
              <c:numCache>
                <c:formatCode>#\ ###\ ##0</c:formatCode>
                <c:ptCount val="4"/>
                <c:pt idx="0">
                  <c:v>1010626.215</c:v>
                </c:pt>
                <c:pt idx="1">
                  <c:v>104416.45510000001</c:v>
                </c:pt>
                <c:pt idx="2">
                  <c:v>427317.05570000003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B5-40D9-8B0F-3868673B85F3}"/>
            </c:ext>
          </c:extLst>
        </c:ser>
        <c:ser>
          <c:idx val="1"/>
          <c:order val="1"/>
          <c:tx>
            <c:v>Distribuidoras</c:v>
          </c:tx>
          <c:spPr>
            <a:gradFill rotWithShape="0">
              <a:gsLst>
                <a:gs pos="0">
                  <a:srgbClr val="993366">
                    <a:gamma/>
                    <a:shade val="46275"/>
                    <a:invGamma/>
                  </a:srgbClr>
                </a:gs>
                <a:gs pos="50000">
                  <a:srgbClr val="993366"/>
                </a:gs>
                <a:gs pos="100000">
                  <a:srgbClr val="993366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3.4860270724328478E-2"/>
                  <c:y val="-1.844190101344949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0,03%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B7B5-40D9-8B0F-3868673B85F3}"/>
                </c:ext>
              </c:extLst>
            </c:dLbl>
            <c:dLbl>
              <c:idx val="1"/>
              <c:layout>
                <c:manualLayout>
                  <c:x val="3.1851223466262214E-2"/>
                  <c:y val="-2.705293045235411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0,4%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B7B5-40D9-8B0F-3868673B85F3}"/>
                </c:ext>
              </c:extLst>
            </c:dLbl>
            <c:dLbl>
              <c:idx val="2"/>
              <c:layout>
                <c:manualLayout>
                  <c:x val="1.5209033702566772E-2"/>
                  <c:y val="4.5554728151758293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15,1%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B7B5-40D9-8B0F-3868673B85F3}"/>
                </c:ext>
              </c:extLst>
            </c:dLbl>
            <c:dLbl>
              <c:idx val="3"/>
              <c:layout>
                <c:manualLayout>
                  <c:x val="3.0807424349597438E-2"/>
                  <c:y val="8.3072922077049149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53,2%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B7B5-40D9-8B0F-3868673B85F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'5.4.1'!$M$60:$M$63</c:f>
              <c:strCache>
                <c:ptCount val="4"/>
                <c:pt idx="0">
                  <c:v>MAT</c:v>
                </c:pt>
                <c:pt idx="1">
                  <c:v>AT</c:v>
                </c:pt>
                <c:pt idx="2">
                  <c:v>MT</c:v>
                </c:pt>
                <c:pt idx="3">
                  <c:v>BT</c:v>
                </c:pt>
              </c:strCache>
            </c:strRef>
          </c:cat>
          <c:val>
            <c:numRef>
              <c:f>'5.4.1'!$O$60:$O$63</c:f>
              <c:numCache>
                <c:formatCode>#\ ###\ ##0</c:formatCode>
                <c:ptCount val="4"/>
                <c:pt idx="0">
                  <c:v>1420.1211659999999</c:v>
                </c:pt>
                <c:pt idx="1">
                  <c:v>21536.271000000001</c:v>
                </c:pt>
                <c:pt idx="2">
                  <c:v>745431.88439999998</c:v>
                </c:pt>
                <c:pt idx="3">
                  <c:v>2621961.2349999999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7B5-40D9-8B0F-3868673B8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9696768"/>
        <c:axId val="119702656"/>
        <c:axId val="119645952"/>
      </c:bar3DChart>
      <c:catAx>
        <c:axId val="11969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19702656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119702656"/>
        <c:scaling>
          <c:orientation val="minMax"/>
          <c:max val="14000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900"/>
                  <a:t>miles  US $</a:t>
                </a:r>
              </a:p>
            </c:rich>
          </c:tx>
          <c:layout>
            <c:manualLayout>
              <c:xMode val="edge"/>
              <c:yMode val="edge"/>
              <c:x val="6.454888791075028E-2"/>
              <c:y val="0.4210497351953143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19696768"/>
        <c:crosses val="autoZero"/>
        <c:crossBetween val="between"/>
      </c:valAx>
      <c:serAx>
        <c:axId val="119645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18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19702656"/>
        <c:crosses val="autoZero"/>
        <c:tickLblSkip val="1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FACTURACIÓN DE ENERGÍA ELÉCTRICA POR SISTEMA</a:t>
            </a:r>
          </a:p>
        </c:rich>
      </c:tx>
      <c:layout>
        <c:manualLayout>
          <c:xMode val="edge"/>
          <c:yMode val="edge"/>
          <c:x val="0.17723036004299492"/>
          <c:y val="6.4408269537324245E-2"/>
        </c:manualLayout>
      </c:layout>
      <c:overlay val="0"/>
      <c:spPr>
        <a:solidFill>
          <a:srgbClr val="3798AF"/>
        </a:solidFill>
        <a:ln w="3175">
          <a:noFill/>
          <a:prstDash val="solid"/>
        </a:ln>
        <a:effectLst>
          <a:outerShdw dist="35921" dir="2700000" algn="br">
            <a:schemeClr val="bg1"/>
          </a:outerShdw>
        </a:effectLst>
        <a:scene3d>
          <a:camera prst="orthographicFront"/>
          <a:lightRig rig="threePt" dir="t"/>
        </a:scene3d>
        <a:sp3d prstMaterial="plastic">
          <a:bevelT w="38100"/>
        </a:sp3d>
      </c:spPr>
    </c:title>
    <c:autoTitleDeleted val="0"/>
    <c:view3D>
      <c:rotX val="15"/>
      <c:hPercent val="61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12700">
          <a:solidFill>
            <a:srgbClr val="808080"/>
          </a:solidFill>
          <a:prstDash val="solid"/>
        </a:ln>
      </c:spPr>
    </c:sideWall>
    <c:backWall>
      <c:thickness val="0"/>
      <c:spPr>
        <a:noFill/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21337522981606866"/>
          <c:y val="0.28126004445543229"/>
          <c:w val="0.71870120903520407"/>
          <c:h val="0.49398939786932228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'5.4.1'!$N$34</c:f>
              <c:strCache>
                <c:ptCount val="1"/>
                <c:pt idx="0">
                  <c:v>Generadoras</c:v>
                </c:pt>
              </c:strCache>
            </c:strRef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225354291072294E-2"/>
                  <c:y val="-2.342709781856531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7A-40A1-A5D1-3EAE5BB4EA56}"/>
                </c:ext>
              </c:extLst>
            </c:dLbl>
            <c:dLbl>
              <c:idx val="1"/>
              <c:layout>
                <c:manualLayout>
                  <c:x val="-7.6588337684943428E-2"/>
                  <c:y val="-1.19402985074626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7A-40A1-A5D1-3EAE5BB4EA5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('5.4.1'!$M$35,'5.4.1'!$M$36)</c:f>
              <c:strCache>
                <c:ptCount val="2"/>
                <c:pt idx="0">
                  <c:v>SEIN</c:v>
                </c:pt>
                <c:pt idx="1">
                  <c:v>SS AA</c:v>
                </c:pt>
              </c:strCache>
            </c:strRef>
          </c:cat>
          <c:val>
            <c:numRef>
              <c:f>'5.4.1'!$N$35:$N$36</c:f>
              <c:numCache>
                <c:formatCode>#\ ###\ ##0</c:formatCode>
                <c:ptCount val="2"/>
                <c:pt idx="0">
                  <c:v>1542359.726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7A-40A1-A5D1-3EAE5BB4EA56}"/>
            </c:ext>
          </c:extLst>
        </c:ser>
        <c:ser>
          <c:idx val="1"/>
          <c:order val="1"/>
          <c:tx>
            <c:strRef>
              <c:f>'5.4.1'!$O$34</c:f>
              <c:strCache>
                <c:ptCount val="1"/>
                <c:pt idx="0">
                  <c:v>Distribuidoras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3511982556291356E-2"/>
                  <c:y val="3.40690227000182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7A-40A1-A5D1-3EAE5BB4EA56}"/>
                </c:ext>
              </c:extLst>
            </c:dLbl>
            <c:dLbl>
              <c:idx val="1"/>
              <c:layout>
                <c:manualLayout>
                  <c:x val="8.874872364192074E-2"/>
                  <c:y val="-6.408398950131233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7A-40A1-A5D1-3EAE5BB4EA5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('5.4.1'!$M$35,'5.4.1'!$M$36)</c:f>
              <c:strCache>
                <c:ptCount val="2"/>
                <c:pt idx="0">
                  <c:v>SEIN</c:v>
                </c:pt>
                <c:pt idx="1">
                  <c:v>SS AA</c:v>
                </c:pt>
              </c:strCache>
            </c:strRef>
          </c:cat>
          <c:val>
            <c:numRef>
              <c:f>'5.4.1'!$O$35:$O$36</c:f>
              <c:numCache>
                <c:formatCode>#\ ###\ ##0</c:formatCode>
                <c:ptCount val="2"/>
                <c:pt idx="0">
                  <c:v>3324917.8990000002</c:v>
                </c:pt>
                <c:pt idx="1">
                  <c:v>65431.612179999996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07A-40A1-A5D1-3EAE5BB4E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26772352"/>
        <c:axId val="126773888"/>
        <c:axId val="0"/>
      </c:bar3DChart>
      <c:catAx>
        <c:axId val="126772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6773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67738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miles US $</a:t>
                </a:r>
              </a:p>
            </c:rich>
          </c:tx>
          <c:layout>
            <c:manualLayout>
              <c:xMode val="edge"/>
              <c:yMode val="edge"/>
              <c:x val="3.9659990633950842E-2"/>
              <c:y val="0.48780545874388653"/>
            </c:manualLayout>
          </c:layout>
          <c:overlay val="0"/>
          <c:spPr>
            <a:noFill/>
            <a:ln w="25400">
              <a:noFill/>
            </a:ln>
          </c:spPr>
        </c:title>
        <c:numFmt formatCode="#\ ###\ 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677235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7478768473442894"/>
          <c:y val="0.92073290019075482"/>
          <c:w val="0.51274806416832752"/>
          <c:h val="5.487801729701824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orientation="landscape" horizontalDpi="204" verticalDpi="196"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FACTURACIÓN TOTAL - POR TIPO DE EMPRESA Y MERCADO</a:t>
            </a:r>
          </a:p>
        </c:rich>
      </c:tx>
      <c:layout>
        <c:manualLayout>
          <c:xMode val="edge"/>
          <c:yMode val="edge"/>
          <c:x val="0.23455198869372099"/>
          <c:y val="3.4285844421291158E-2"/>
        </c:manualLayout>
      </c:layout>
      <c:overlay val="0"/>
      <c:spPr>
        <a:solidFill>
          <a:srgbClr val="3798AF"/>
        </a:solidFill>
        <a:ln w="25400">
          <a:noFill/>
        </a:ln>
        <a:scene3d>
          <a:camera prst="orthographicFront"/>
          <a:lightRig rig="soft" dir="t"/>
        </a:scene3d>
        <a:sp3d prstMaterial="plastic">
          <a:bevelT w="38100"/>
        </a:sp3d>
      </c:spPr>
    </c:title>
    <c:autoTitleDeleted val="0"/>
    <c:plotArea>
      <c:layout>
        <c:manualLayout>
          <c:layoutTarget val="inner"/>
          <c:xMode val="edge"/>
          <c:yMode val="edge"/>
          <c:x val="0.1743119266055046"/>
          <c:y val="0.17142857142857143"/>
          <c:w val="0.8"/>
          <c:h val="0.65160412432176995"/>
        </c:manualLayout>
      </c:layout>
      <c:barChart>
        <c:barDir val="col"/>
        <c:grouping val="clustered"/>
        <c:varyColors val="0"/>
        <c:ser>
          <c:idx val="0"/>
          <c:order val="0"/>
          <c:tx>
            <c:v>REGULADO</c:v>
          </c:tx>
          <c:spPr>
            <a:gradFill rotWithShape="0">
              <a:gsLst>
                <a:gs pos="0">
                  <a:srgbClr val="9999FF">
                    <a:gamma/>
                    <a:shade val="46275"/>
                    <a:invGamma/>
                  </a:srgbClr>
                </a:gs>
                <a:gs pos="50000">
                  <a:srgbClr val="9999FF"/>
                </a:gs>
                <a:gs pos="100000">
                  <a:srgbClr val="9999FF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2.2725620835857056E-4"/>
                  <c:y val="-1.279450697730028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CE-4DAD-A08D-67C60991F01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'5.4.2'!$Z$49:$AA$49</c:f>
              <c:strCache>
                <c:ptCount val="2"/>
                <c:pt idx="0">
                  <c:v>Distribuidoras</c:v>
                </c:pt>
                <c:pt idx="1">
                  <c:v>Generadoras</c:v>
                </c:pt>
              </c:strCache>
            </c:strRef>
          </c:cat>
          <c:val>
            <c:numRef>
              <c:f>'5.4.2'!$Z$50:$AA$50</c:f>
              <c:numCache>
                <c:formatCode>#,##0</c:formatCode>
                <c:ptCount val="2"/>
                <c:pt idx="0">
                  <c:v>3151419.0173609513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CE-4DAD-A08D-67C60991F011}"/>
            </c:ext>
          </c:extLst>
        </c:ser>
        <c:ser>
          <c:idx val="1"/>
          <c:order val="1"/>
          <c:tx>
            <c:v>LIBRE</c:v>
          </c:tx>
          <c:spPr>
            <a:gradFill rotWithShape="0">
              <a:gsLst>
                <a:gs pos="0">
                  <a:srgbClr val="993366">
                    <a:gamma/>
                    <a:shade val="46275"/>
                    <a:invGamma/>
                  </a:srgbClr>
                </a:gs>
                <a:gs pos="50000">
                  <a:srgbClr val="993366"/>
                </a:gs>
                <a:gs pos="100000">
                  <a:srgbClr val="993366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5.2029407926219165E-3"/>
                  <c:y val="5.35973003374578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CE-4DAD-A08D-67C60991F011}"/>
                </c:ext>
              </c:extLst>
            </c:dLbl>
            <c:dLbl>
              <c:idx val="1"/>
              <c:layout>
                <c:manualLayout>
                  <c:x val="3.9276650051771377E-3"/>
                  <c:y val="5.46951631046121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CE-4DAD-A08D-67C60991F01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'5.4.2'!$Z$49:$AA$49</c:f>
              <c:strCache>
                <c:ptCount val="2"/>
                <c:pt idx="0">
                  <c:v>Distribuidoras</c:v>
                </c:pt>
                <c:pt idx="1">
                  <c:v>Generadoras</c:v>
                </c:pt>
              </c:strCache>
            </c:strRef>
          </c:cat>
          <c:val>
            <c:numRef>
              <c:f>'5.4.2'!$Z$51:$AA$51</c:f>
              <c:numCache>
                <c:formatCode>#,##0</c:formatCode>
                <c:ptCount val="2"/>
                <c:pt idx="0">
                  <c:v>238930.49401381344</c:v>
                </c:pt>
                <c:pt idx="1">
                  <c:v>1542359.7256808258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9CE-4DAD-A08D-67C60991F0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6691968"/>
        <c:axId val="126697856"/>
      </c:barChart>
      <c:catAx>
        <c:axId val="12669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6697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6697856"/>
        <c:scaling>
          <c:orientation val="minMax"/>
          <c:max val="32000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miles US $</a:t>
                </a:r>
              </a:p>
            </c:rich>
          </c:tx>
          <c:layout>
            <c:manualLayout>
              <c:xMode val="edge"/>
              <c:yMode val="edge"/>
              <c:x val="2.9357884110640015E-2"/>
              <c:y val="0.4028571916579841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6691968"/>
        <c:crosses val="autoZero"/>
        <c:crossBetween val="between"/>
        <c:majorUnit val="300000"/>
        <c:minorUnit val="100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421998788612961"/>
          <c:y val="0.91714280834201589"/>
          <c:w val="0.22018332323844136"/>
          <c:h val="6.28573055266139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FACTURACIÓN TOTAL DE ENERGÍA AL MERCADO LIBRE - POR NIVEL DE TENSIÓN</a:t>
            </a:r>
          </a:p>
        </c:rich>
      </c:tx>
      <c:layout>
        <c:manualLayout>
          <c:xMode val="edge"/>
          <c:yMode val="edge"/>
          <c:x val="0.12161251344425117"/>
          <c:y val="3.8750487996780721E-2"/>
        </c:manualLayout>
      </c:layout>
      <c:overlay val="0"/>
      <c:spPr>
        <a:solidFill>
          <a:srgbClr val="3798AF"/>
        </a:solidFill>
        <a:ln w="25400">
          <a:noFill/>
        </a:ln>
        <a:scene3d>
          <a:camera prst="orthographicFront"/>
          <a:lightRig rig="threePt" dir="t"/>
        </a:scene3d>
        <a:sp3d prstMaterial="plastic">
          <a:bevelT w="38100"/>
        </a:sp3d>
      </c:spPr>
    </c:title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281255947559675"/>
          <c:y val="0.39940179102326168"/>
          <c:w val="0.60991072574612815"/>
          <c:h val="0.43326210081863342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 prstMaterial="plastic">
              <a:bevelT w="82550"/>
              <a:contourClr>
                <a:srgbClr val="000000"/>
              </a:contourClr>
            </a:sp3d>
          </c:spPr>
          <c:explosion val="25"/>
          <c:dPt>
            <c:idx val="0"/>
            <c:bubble3D val="0"/>
            <c:spPr>
              <a:solidFill>
                <a:srgbClr val="00CCFF"/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 prstMaterial="plastic">
                <a:bevelT w="82550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ACE-4F49-8AEB-991A5E7CDC9D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 prstMaterial="plastic">
                <a:bevelT w="82550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ACE-4F49-8AEB-991A5E7CDC9D}"/>
              </c:ext>
            </c:extLst>
          </c:dPt>
          <c:dPt>
            <c:idx val="2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 prstMaterial="plastic">
                <a:bevelT w="82550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ACE-4F49-8AEB-991A5E7CDC9D}"/>
              </c:ext>
            </c:extLst>
          </c:dPt>
          <c:dLbls>
            <c:dLbl>
              <c:idx val="0"/>
              <c:layout>
                <c:manualLayout>
                  <c:x val="3.3898305084745763E-2"/>
                  <c:y val="3.2032032032032032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CE-4F49-8AEB-991A5E7CDC9D}"/>
                </c:ext>
              </c:extLst>
            </c:dLbl>
            <c:dLbl>
              <c:idx val="1"/>
              <c:layout>
                <c:manualLayout>
                  <c:x val="-3.6123806615235489E-2"/>
                  <c:y val="-0.18818818818818819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CE-4F49-8AEB-991A5E7CDC9D}"/>
                </c:ext>
              </c:extLst>
            </c:dLbl>
            <c:dLbl>
              <c:idx val="2"/>
              <c:layout>
                <c:manualLayout>
                  <c:x val="3.1306803344354338E-2"/>
                  <c:y val="-8.808808808808808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CE-4F49-8AEB-991A5E7CDC9D}"/>
                </c:ext>
              </c:extLst>
            </c:dLbl>
            <c:dLbl>
              <c:idx val="3"/>
              <c:layout>
                <c:manualLayout>
                  <c:x val="2.4858757062146894E-2"/>
                  <c:y val="0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CE-4F49-8AEB-991A5E7CDC9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'5.4.2'!$Y$77:$Y$79</c:f>
              <c:strCache>
                <c:ptCount val="3"/>
                <c:pt idx="0">
                  <c:v>MAT</c:v>
                </c:pt>
                <c:pt idx="1">
                  <c:v>AT</c:v>
                </c:pt>
                <c:pt idx="2">
                  <c:v>MT</c:v>
                </c:pt>
              </c:strCache>
            </c:strRef>
          </c:cat>
          <c:val>
            <c:numRef>
              <c:f>'5.4.2'!$Z$77:$Z$79</c:f>
              <c:numCache>
                <c:formatCode>#,##0.00</c:formatCode>
                <c:ptCount val="3"/>
                <c:pt idx="0">
                  <c:v>1011872.2592830125</c:v>
                </c:pt>
                <c:pt idx="1">
                  <c:v>123916.64507279127</c:v>
                </c:pt>
                <c:pt idx="2">
                  <c:v>645432.9599913531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ACE-4F49-8AEB-991A5E7CD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FACTURACIÓN TOTAL DE ENERGÍA AL MERCADO REGULADO - POR NIVEL DE TENSIÓN</a:t>
            </a:r>
          </a:p>
        </c:rich>
      </c:tx>
      <c:layout>
        <c:manualLayout>
          <c:xMode val="edge"/>
          <c:yMode val="edge"/>
          <c:x val="0.10877989209682123"/>
          <c:y val="4.7183552856808232E-2"/>
        </c:manualLayout>
      </c:layout>
      <c:overlay val="0"/>
      <c:spPr>
        <a:solidFill>
          <a:srgbClr val="3798AF"/>
        </a:solidFill>
        <a:ln w="25400">
          <a:noFill/>
        </a:ln>
        <a:scene3d>
          <a:camera prst="orthographicFront"/>
          <a:lightRig rig="threePt" dir="t"/>
        </a:scene3d>
        <a:sp3d prstMaterial="plastic">
          <a:bevelT w="38100"/>
        </a:sp3d>
      </c:spPr>
    </c:title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3213282730739276"/>
          <c:y val="0.41341467451703673"/>
          <c:w val="0.57461454643826582"/>
          <c:h val="0.39940057068954898"/>
        </c:manualLayout>
      </c:layout>
      <c:pie3DChart>
        <c:varyColors val="1"/>
        <c:ser>
          <c:idx val="0"/>
          <c:order val="0"/>
          <c:spPr>
            <a:solidFill>
              <a:srgbClr val="339933"/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 prstMaterial="plastic">
              <a:bevelT w="38100"/>
              <a:contourClr>
                <a:srgbClr val="000000"/>
              </a:contourClr>
            </a:sp3d>
          </c:spPr>
          <c:explosion val="25"/>
          <c:dPt>
            <c:idx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 prstMaterial="plastic">
                <a:bevelT w="38100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EBB-4060-B95D-7D743A14E252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 prstMaterial="plastic">
                <a:bevelT w="38100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EBB-4060-B95D-7D743A14E252}"/>
              </c:ext>
            </c:extLst>
          </c:dPt>
          <c:dPt>
            <c:idx val="2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 prstMaterial="plastic">
                <a:bevelT w="38100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EBB-4060-B95D-7D743A14E25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6-DEBB-4060-B95D-7D743A14E252}"/>
              </c:ext>
            </c:extLst>
          </c:dPt>
          <c:dLbls>
            <c:dLbl>
              <c:idx val="0"/>
              <c:layout>
                <c:manualLayout>
                  <c:x val="-7.4611093853405544E-2"/>
                  <c:y val="-6.2227581912621281E-2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BB-4060-B95D-7D743A14E252}"/>
                </c:ext>
              </c:extLst>
            </c:dLbl>
            <c:dLbl>
              <c:idx val="1"/>
              <c:layout>
                <c:manualLayout>
                  <c:x val="6.0378619053407349E-2"/>
                  <c:y val="-4.3431778234927838E-2"/>
                </c:manualLayout>
              </c:layout>
              <c:tx>
                <c:rich>
                  <a:bodyPr/>
                  <a:lstStyle/>
                  <a:p>
                    <a:pPr>
                      <a:defRPr sz="900" b="1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b="1"/>
                      <a:t>AT
0.07%</a:t>
                    </a:r>
                    <a:endParaRPr lang="en-US"/>
                  </a:p>
                </c:rich>
              </c:tx>
              <c:numFmt formatCode="0.0%" sourceLinked="0"/>
              <c:spPr/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DEBB-4060-B95D-7D743A14E252}"/>
                </c:ext>
              </c:extLst>
            </c:dLbl>
            <c:dLbl>
              <c:idx val="2"/>
              <c:layout>
                <c:manualLayout>
                  <c:x val="8.1296218761677086E-2"/>
                  <c:y val="1.2274006289754322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BB-4060-B95D-7D743A14E252}"/>
                </c:ext>
              </c:extLst>
            </c:dLbl>
            <c:dLbl>
              <c:idx val="3"/>
              <c:layout>
                <c:manualLayout>
                  <c:x val="-7.9677748614756488E-2"/>
                  <c:y val="-0.13055874880628479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BB-4060-B95D-7D743A14E2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'5.4.2'!$Y$83:$Y$86</c:f>
              <c:strCache>
                <c:ptCount val="4"/>
                <c:pt idx="0">
                  <c:v>MAT</c:v>
                </c:pt>
                <c:pt idx="1">
                  <c:v>AT</c:v>
                </c:pt>
                <c:pt idx="2">
                  <c:v>MT</c:v>
                </c:pt>
                <c:pt idx="3">
                  <c:v>BT</c:v>
                </c:pt>
              </c:strCache>
            </c:strRef>
          </c:cat>
          <c:val>
            <c:numRef>
              <c:f>'5.4.2'!$Z$83:$Z$86</c:f>
              <c:numCache>
                <c:formatCode>#,##0.00</c:formatCode>
                <c:ptCount val="4"/>
                <c:pt idx="0">
                  <c:v>174.07676622053586</c:v>
                </c:pt>
                <c:pt idx="1">
                  <c:v>2036.0810363990856</c:v>
                </c:pt>
                <c:pt idx="2">
                  <c:v>527315.98014093447</c:v>
                </c:pt>
                <c:pt idx="3">
                  <c:v>2621892.8794173971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BB-4060-B95D-7D743A14E2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FACTURACIÓN DE ENERGÍA A CLIENTE FINAL</a:t>
            </a:r>
            <a:r>
              <a:rPr lang="es-PE" baseline="0"/>
              <a:t> </a:t>
            </a:r>
            <a:r>
              <a:rPr lang="es-PE"/>
              <a:t>- POR SECTOR ECONÓMICO</a:t>
            </a:r>
          </a:p>
        </c:rich>
      </c:tx>
      <c:layout>
        <c:manualLayout>
          <c:xMode val="edge"/>
          <c:yMode val="edge"/>
          <c:x val="0.11358021295373012"/>
          <c:y val="2.5741883020289971E-2"/>
        </c:manualLayout>
      </c:layout>
      <c:overlay val="0"/>
      <c:spPr>
        <a:solidFill>
          <a:srgbClr val="3798AF"/>
        </a:solidFill>
        <a:ln w="25400">
          <a:noFill/>
        </a:ln>
        <a:scene3d>
          <a:camera prst="orthographicFront"/>
          <a:lightRig rig="threePt" dir="t"/>
        </a:scene3d>
        <a:sp3d prstMaterial="plastic">
          <a:bevelT w="38100"/>
        </a:sp3d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593249911134498"/>
          <c:y val="0.38792146645987519"/>
          <c:w val="0.57927774929881926"/>
          <c:h val="0.39044043702130299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 prstMaterial="plastic">
              <a:bevelT w="88900"/>
              <a:contourClr>
                <a:srgbClr val="000000"/>
              </a:contourClr>
            </a:sp3d>
          </c:spPr>
          <c:explosion val="25"/>
          <c:dPt>
            <c:idx val="0"/>
            <c:bubble3D val="0"/>
            <c:spPr>
              <a:solidFill>
                <a:srgbClr val="00CCFF"/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 prstMaterial="plastic">
                <a:bevelT w="88900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A23-4884-9ABD-4973C371382A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 prstMaterial="plastic">
                <a:bevelT w="88900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A23-4884-9ABD-4973C371382A}"/>
              </c:ext>
            </c:extLst>
          </c:dPt>
          <c:dPt>
            <c:idx val="2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 prstMaterial="plastic">
                <a:bevelT w="88900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A23-4884-9ABD-4973C371382A}"/>
              </c:ext>
            </c:extLst>
          </c:dPt>
          <c:dPt>
            <c:idx val="3"/>
            <c:bubble3D val="0"/>
            <c:spPr>
              <a:solidFill>
                <a:srgbClr val="339933"/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 prstMaterial="plastic">
                <a:bevelT w="88900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A23-4884-9ABD-4973C371382A}"/>
              </c:ext>
            </c:extLst>
          </c:dPt>
          <c:dLbls>
            <c:dLbl>
              <c:idx val="0"/>
              <c:layout>
                <c:manualLayout>
                  <c:x val="-1.5072984298015379E-2"/>
                  <c:y val="-7.961565901519168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23-4884-9ABD-4973C371382A}"/>
                </c:ext>
              </c:extLst>
            </c:dLbl>
            <c:dLbl>
              <c:idx val="1"/>
              <c:layout>
                <c:manualLayout>
                  <c:x val="-4.5353870239904226E-3"/>
                  <c:y val="3.851709309403656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23-4884-9ABD-4973C371382A}"/>
                </c:ext>
              </c:extLst>
            </c:dLbl>
            <c:dLbl>
              <c:idx val="2"/>
              <c:layout>
                <c:manualLayout>
                  <c:x val="1.4786035517490139E-2"/>
                  <c:y val="-9.537311576701292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23-4884-9ABD-4973C371382A}"/>
                </c:ext>
              </c:extLst>
            </c:dLbl>
            <c:dLbl>
              <c:idx val="3"/>
              <c:layout>
                <c:manualLayout>
                  <c:x val="8.3457045939433011E-2"/>
                  <c:y val="-4.2829933041412215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23-4884-9ABD-4973C371382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'5.4.3'!$C$53:$F$53</c:f>
              <c:strCache>
                <c:ptCount val="4"/>
                <c:pt idx="0">
                  <c:v>Industrial</c:v>
                </c:pt>
                <c:pt idx="1">
                  <c:v>Comercial</c:v>
                </c:pt>
                <c:pt idx="2">
                  <c:v>Residencial</c:v>
                </c:pt>
                <c:pt idx="3">
                  <c:v>Alumbrado. Público</c:v>
                </c:pt>
              </c:strCache>
            </c:strRef>
          </c:cat>
          <c:val>
            <c:numRef>
              <c:f>'5.4.3'!$C$54:$F$54</c:f>
              <c:numCache>
                <c:formatCode>#\ ###\ ##0</c:formatCode>
                <c:ptCount val="4"/>
                <c:pt idx="0">
                  <c:v>1887444.9591489658</c:v>
                </c:pt>
                <c:pt idx="1">
                  <c:v>1051965.5863518859</c:v>
                </c:pt>
                <c:pt idx="2">
                  <c:v>1802635.3668811198</c:v>
                </c:pt>
                <c:pt idx="3">
                  <c:v>190663.32467361999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A23-4884-9ABD-4973C37138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 sz="1000"/>
              <a:t>PRECIO MEDIO POR TIPO DE EMPRESA Y MERCADO</a:t>
            </a:r>
          </a:p>
        </c:rich>
      </c:tx>
      <c:layout>
        <c:manualLayout>
          <c:xMode val="edge"/>
          <c:yMode val="edge"/>
          <c:x val="0.16885993796230017"/>
          <c:y val="3.1840597390114966E-2"/>
        </c:manualLayout>
      </c:layout>
      <c:overlay val="0"/>
      <c:spPr>
        <a:solidFill>
          <a:srgbClr val="3798AF"/>
        </a:solidFill>
        <a:ln w="25400">
          <a:noFill/>
        </a:ln>
        <a:scene3d>
          <a:camera prst="orthographicFront"/>
          <a:lightRig rig="threePt" dir="t"/>
        </a:scene3d>
        <a:sp3d prstMaterial="plastic">
          <a:bevelT w="44450"/>
        </a:sp3d>
      </c:spPr>
    </c:title>
    <c:autoTitleDeleted val="0"/>
    <c:view3D>
      <c:rotX val="15"/>
      <c:hPercent val="68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0601101174536575E-2"/>
          <c:y val="0.16484812205491858"/>
          <c:w val="0.93185707436047682"/>
          <c:h val="0.6082803693363030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835887881746914E-2"/>
                  <c:y val="-2.6781737672362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A4-4431-BC7D-5D823976294E}"/>
                </c:ext>
              </c:extLst>
            </c:dLbl>
            <c:dLbl>
              <c:idx val="1"/>
              <c:layout>
                <c:manualLayout>
                  <c:x val="2.2041603281405635E-2"/>
                  <c:y val="-2.32164636136069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A4-4431-BC7D-5D823976294E}"/>
                </c:ext>
              </c:extLst>
            </c:dLbl>
            <c:dLbl>
              <c:idx val="2"/>
              <c:layout>
                <c:manualLayout>
                  <c:x val="1.7799871998120029E-2"/>
                  <c:y val="-1.9491374609098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A4-4431-BC7D-5D823976294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'5.5.1. '!$Q$27:$S$28</c:f>
              <c:multiLvlStrCache>
                <c:ptCount val="3"/>
                <c:lvl>
                  <c:pt idx="0">
                    <c:v>Generadora</c:v>
                  </c:pt>
                  <c:pt idx="1">
                    <c:v>Distribuidora</c:v>
                  </c:pt>
                  <c:pt idx="2">
                    <c:v>Distribuidora</c:v>
                  </c:pt>
                </c:lvl>
                <c:lvl>
                  <c:pt idx="0">
                    <c:v>Mercado Libre</c:v>
                  </c:pt>
                  <c:pt idx="2">
                    <c:v>Mercado Regulado</c:v>
                  </c:pt>
                </c:lvl>
              </c:multiLvlStrCache>
            </c:multiLvlStrRef>
          </c:cat>
          <c:val>
            <c:numRef>
              <c:f>'5.5.1. '!$Q$29:$S$29</c:f>
              <c:numCache>
                <c:formatCode>#,##0.00</c:formatCode>
                <c:ptCount val="3"/>
                <c:pt idx="0">
                  <c:v>6.1532648604060309</c:v>
                </c:pt>
                <c:pt idx="1">
                  <c:v>7.4269505804230942</c:v>
                </c:pt>
                <c:pt idx="2">
                  <c:v>16.466857229914666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5A4-4431-BC7D-5D8239762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27104128"/>
        <c:axId val="127105664"/>
        <c:axId val="0"/>
      </c:bar3DChart>
      <c:catAx>
        <c:axId val="127104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7105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7105664"/>
        <c:scaling>
          <c:orientation val="minMax"/>
          <c:max val="11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000"/>
                  <a:t>Cent. US $/Kwh</a:t>
                </a:r>
              </a:p>
            </c:rich>
          </c:tx>
          <c:layout>
            <c:manualLayout>
              <c:xMode val="edge"/>
              <c:yMode val="edge"/>
              <c:x val="2.2186051064169168E-2"/>
              <c:y val="0.3847453231692651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71041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PRECIO MEDIO-TARIFA MT2</a:t>
            </a:r>
          </a:p>
        </c:rich>
      </c:tx>
      <c:layout>
        <c:manualLayout>
          <c:xMode val="edge"/>
          <c:yMode val="edge"/>
          <c:x val="0.40433854350295761"/>
          <c:y val="5.8823176994180083E-2"/>
        </c:manualLayout>
      </c:layout>
      <c:overlay val="0"/>
      <c:spPr>
        <a:solidFill>
          <a:srgbClr val="3798AF"/>
        </a:solidFill>
        <a:ln w="25400">
          <a:noFill/>
        </a:ln>
        <a:scene3d>
          <a:camera prst="orthographicFront"/>
          <a:lightRig rig="soft" dir="t"/>
        </a:scene3d>
        <a:sp3d prstMaterial="plastic">
          <a:bevelT w="38100"/>
        </a:sp3d>
      </c:spPr>
    </c:title>
    <c:autoTitleDeleted val="0"/>
    <c:plotArea>
      <c:layout>
        <c:manualLayout>
          <c:layoutTarget val="inner"/>
          <c:xMode val="edge"/>
          <c:yMode val="edge"/>
          <c:x val="8.7873516377558539E-2"/>
          <c:y val="0.15491297655641309"/>
          <c:w val="0.89446336759916201"/>
          <c:h val="0.65763946018163855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006600"/>
                </a:gs>
                <a:gs pos="62000">
                  <a:srgbClr val="33CC33">
                    <a:lumMod val="85000"/>
                    <a:lumOff val="15000"/>
                  </a:srgbClr>
                </a:gs>
                <a:gs pos="100000">
                  <a:srgbClr val="006600"/>
                </a:gs>
              </a:gsLst>
              <a:lin ang="0" scaled="1"/>
            </a:gradFill>
            <a:ln w="12700">
              <a:noFill/>
              <a:prstDash val="solid"/>
            </a:ln>
            <a:scene3d>
              <a:camera prst="orthographicFront"/>
              <a:lightRig rig="soft" dir="t"/>
            </a:scene3d>
            <a:sp3d prstMaterial="plastic">
              <a:bevelT w="82550" h="44450"/>
              <a:bevelB w="31750"/>
            </a:sp3d>
          </c:spPr>
          <c:invertIfNegative val="0"/>
          <c:dLbls>
            <c:numFmt formatCode="#,##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'5.5.2 '!$AB$31:$AB$37</c:f>
              <c:strCache>
                <c:ptCount val="7"/>
                <c:pt idx="0">
                  <c:v>ELSE</c:v>
                </c:pt>
                <c:pt idx="1">
                  <c:v>ETOSA</c:v>
                </c:pt>
                <c:pt idx="2">
                  <c:v>EMSEU</c:v>
                </c:pt>
                <c:pt idx="3">
                  <c:v>EDELSA</c:v>
                </c:pt>
                <c:pt idx="4">
                  <c:v>UCAYALI</c:v>
                </c:pt>
                <c:pt idx="5">
                  <c:v>ELOR</c:v>
                </c:pt>
                <c:pt idx="6">
                  <c:v>ELC</c:v>
                </c:pt>
              </c:strCache>
            </c:strRef>
          </c:cat>
          <c:val>
            <c:numRef>
              <c:f>'5.5.2 '!$AC$31:$AC$37</c:f>
              <c:numCache>
                <c:formatCode>#\ ##0.00</c:formatCode>
                <c:ptCount val="7"/>
                <c:pt idx="0">
                  <c:v>17.87933920021019</c:v>
                </c:pt>
                <c:pt idx="1">
                  <c:v>16.565148771473268</c:v>
                </c:pt>
                <c:pt idx="2">
                  <c:v>15.813706272605685</c:v>
                </c:pt>
                <c:pt idx="3">
                  <c:v>15.658017121845967</c:v>
                </c:pt>
                <c:pt idx="4">
                  <c:v>14.759162216230772</c:v>
                </c:pt>
                <c:pt idx="5">
                  <c:v>14.587127851837582</c:v>
                </c:pt>
                <c:pt idx="6">
                  <c:v>13.021808944195019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A2-4363-8DBA-710DEDEFC1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7250816"/>
        <c:axId val="127252352"/>
      </c:barChart>
      <c:catAx>
        <c:axId val="127250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8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72523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27252352"/>
        <c:scaling>
          <c:orientation val="minMax"/>
          <c:max val="2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cent US$ / kW.h</a:t>
                </a:r>
              </a:p>
            </c:rich>
          </c:tx>
          <c:layout>
            <c:manualLayout>
              <c:xMode val="edge"/>
              <c:yMode val="edge"/>
              <c:x val="1.1682532220785835E-2"/>
              <c:y val="0.2864715280155198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7250816"/>
        <c:crosses val="autoZero"/>
        <c:crossBetween val="between"/>
        <c:majorUnit val="2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orientation="landscape" horizontalDpi="300" verticalDpi="30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PRECIO MEDIO-TARIFA MT3</a:t>
            </a:r>
          </a:p>
        </c:rich>
      </c:tx>
      <c:layout>
        <c:manualLayout>
          <c:xMode val="edge"/>
          <c:yMode val="edge"/>
          <c:x val="0.40147664647900128"/>
          <c:y val="6.6721044484824008E-2"/>
        </c:manualLayout>
      </c:layout>
      <c:overlay val="0"/>
      <c:spPr>
        <a:solidFill>
          <a:srgbClr val="3798AF"/>
        </a:solidFill>
        <a:ln w="25400">
          <a:noFill/>
        </a:ln>
        <a:scene3d>
          <a:camera prst="orthographicFront"/>
          <a:lightRig rig="soft" dir="t"/>
        </a:scene3d>
        <a:sp3d prstMaterial="plastic">
          <a:bevelT w="38100"/>
        </a:sp3d>
      </c:spPr>
    </c:title>
    <c:autoTitleDeleted val="0"/>
    <c:plotArea>
      <c:layout>
        <c:manualLayout>
          <c:layoutTarget val="inner"/>
          <c:xMode val="edge"/>
          <c:yMode val="edge"/>
          <c:x val="8.5832951679038608E-2"/>
          <c:y val="0.17092174918813113"/>
          <c:w val="0.89061240866754543"/>
          <c:h val="0.69569776235597669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006600"/>
                </a:gs>
                <a:gs pos="50000">
                  <a:srgbClr val="33CC33">
                    <a:lumMod val="95000"/>
                    <a:lumOff val="5000"/>
                  </a:srgbClr>
                </a:gs>
                <a:gs pos="100000">
                  <a:srgbClr val="006600"/>
                </a:gs>
              </a:gsLst>
              <a:lin ang="0" scaled="1"/>
            </a:gradFill>
            <a:ln w="12700">
              <a:noFill/>
              <a:prstDash val="solid"/>
            </a:ln>
            <a:scene3d>
              <a:camera prst="orthographicFront"/>
              <a:lightRig rig="soft" dir="t"/>
            </a:scene3d>
            <a:sp3d prstMaterial="plastic">
              <a:bevelT h="63500"/>
            </a:sp3d>
          </c:spPr>
          <c:invertIfNegative val="0"/>
          <c:dLbls>
            <c:dLbl>
              <c:idx val="3"/>
              <c:layout>
                <c:manualLayout>
                  <c:x val="7.1421954530285953E-17"/>
                  <c:y val="1.129943502824858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BD-46E5-AA56-1C650C3036E0}"/>
                </c:ext>
              </c:extLst>
            </c:dLbl>
            <c:dLbl>
              <c:idx val="4"/>
              <c:layout>
                <c:manualLayout>
                  <c:x val="0"/>
                  <c:y val="5.64971751412429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BD-46E5-AA56-1C650C3036E0}"/>
                </c:ext>
              </c:extLst>
            </c:dLbl>
            <c:dLbl>
              <c:idx val="5"/>
              <c:layout>
                <c:manualLayout>
                  <c:x val="-1.9478939891672553E-3"/>
                  <c:y val="-1.129943502824858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BD-46E5-AA56-1C650C3036E0}"/>
                </c:ext>
              </c:extLst>
            </c:dLbl>
            <c:dLbl>
              <c:idx val="6"/>
              <c:layout>
                <c:manualLayout>
                  <c:x val="0"/>
                  <c:y val="-1.69491525423728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BD-46E5-AA56-1C650C3036E0}"/>
                </c:ext>
              </c:extLst>
            </c:dLbl>
            <c:numFmt formatCode="#,##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'5.5.2 '!$AB$41:$AB$47</c:f>
              <c:strCache>
                <c:ptCount val="7"/>
                <c:pt idx="0">
                  <c:v>ETOSA</c:v>
                </c:pt>
                <c:pt idx="1">
                  <c:v>ELPUNO</c:v>
                </c:pt>
                <c:pt idx="2">
                  <c:v>ELSE</c:v>
                </c:pt>
                <c:pt idx="3">
                  <c:v>SERSA</c:v>
                </c:pt>
                <c:pt idx="4">
                  <c:v>UCAYALI</c:v>
                </c:pt>
                <c:pt idx="5">
                  <c:v>EMSEU</c:v>
                </c:pt>
                <c:pt idx="6">
                  <c:v>CHAVIMOCHIC</c:v>
                </c:pt>
              </c:strCache>
            </c:strRef>
          </c:cat>
          <c:val>
            <c:numRef>
              <c:f>'5.5.2 '!$AC$41:$AC$47</c:f>
              <c:numCache>
                <c:formatCode>#\ ##0.00</c:formatCode>
                <c:ptCount val="7"/>
                <c:pt idx="0">
                  <c:v>21.50124744567578</c:v>
                </c:pt>
                <c:pt idx="1">
                  <c:v>15.86276087166406</c:v>
                </c:pt>
                <c:pt idx="2">
                  <c:v>15.733410108662918</c:v>
                </c:pt>
                <c:pt idx="3">
                  <c:v>14.077366723637727</c:v>
                </c:pt>
                <c:pt idx="4">
                  <c:v>13.89132034722461</c:v>
                </c:pt>
                <c:pt idx="5">
                  <c:v>13.74906441057721</c:v>
                </c:pt>
                <c:pt idx="6">
                  <c:v>13.55145918291451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EBD-46E5-AA56-1C650C303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7285888"/>
        <c:axId val="127291776"/>
      </c:barChart>
      <c:catAx>
        <c:axId val="127285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7291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7291776"/>
        <c:scaling>
          <c:orientation val="minMax"/>
          <c:max val="28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cent US$ / kW.h</a:t>
                </a:r>
              </a:p>
            </c:rich>
          </c:tx>
          <c:layout>
            <c:manualLayout>
              <c:xMode val="edge"/>
              <c:yMode val="edge"/>
              <c:x val="2.238049205024608E-2"/>
              <c:y val="0.3609971061309644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7285888"/>
        <c:crosses val="autoZero"/>
        <c:crossBetween val="between"/>
        <c:majorUnit val="2"/>
        <c:min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VENTA DE ENERGÍA ELÉCTRICA POR SISTEMA</a:t>
            </a:r>
          </a:p>
        </c:rich>
      </c:tx>
      <c:layout>
        <c:manualLayout>
          <c:xMode val="edge"/>
          <c:yMode val="edge"/>
          <c:x val="0.20953359703276525"/>
          <c:y val="7.0558591940713289E-2"/>
        </c:manualLayout>
      </c:layout>
      <c:overlay val="0"/>
      <c:spPr>
        <a:solidFill>
          <a:srgbClr val="3798AF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autoTitleDeleted val="0"/>
    <c:view3D>
      <c:rotX val="15"/>
      <c:hPercent val="51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12700">
          <a:solidFill>
            <a:srgbClr val="808080"/>
          </a:solidFill>
          <a:prstDash val="solid"/>
        </a:ln>
      </c:spPr>
    </c:sideWall>
    <c:backWall>
      <c:thickness val="0"/>
      <c:spPr>
        <a:noFill/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8086355402757753"/>
          <c:y val="0.23664166239575082"/>
          <c:w val="0.80532426404445911"/>
          <c:h val="0.56106974793831244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'5.3.1'!$L$31</c:f>
              <c:strCache>
                <c:ptCount val="1"/>
                <c:pt idx="0">
                  <c:v>Generadoras</c:v>
                </c:pt>
              </c:strCache>
            </c:strRef>
          </c:tx>
          <c:spPr>
            <a:solidFill>
              <a:srgbClr val="339933"/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 prstMaterial="plastic">
              <a:contourClr>
                <a:srgbClr val="000000"/>
              </a:contourClr>
            </a:sp3d>
          </c:spPr>
          <c:invertIfNegative val="0"/>
          <c:dLbls>
            <c:dLbl>
              <c:idx val="0"/>
              <c:layout>
                <c:manualLayout>
                  <c:x val="2.1909233176838811E-2"/>
                  <c:y val="-7.1894594304112904E-17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60-45DE-9C0F-F2D0D911EE4D}"/>
                </c:ext>
              </c:extLst>
            </c:dLbl>
            <c:dLbl>
              <c:idx val="1"/>
              <c:layout>
                <c:manualLayout>
                  <c:x val="-6.8857589984350542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60-45DE-9C0F-F2D0D911EE4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'5.3.1'!$M$30:$N$30</c:f>
              <c:strCache>
                <c:ptCount val="2"/>
                <c:pt idx="0">
                  <c:v>SEIN</c:v>
                </c:pt>
                <c:pt idx="1">
                  <c:v>SS AA</c:v>
                </c:pt>
              </c:strCache>
            </c:strRef>
          </c:cat>
          <c:val>
            <c:numRef>
              <c:f>'5.3.1'!$M$31:$N$31</c:f>
              <c:numCache>
                <c:formatCode>#\ ##0</c:formatCode>
                <c:ptCount val="2"/>
                <c:pt idx="0">
                  <c:v>25065.713250000001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60-45DE-9C0F-F2D0D911EE4D}"/>
            </c:ext>
          </c:extLst>
        </c:ser>
        <c:ser>
          <c:idx val="1"/>
          <c:order val="1"/>
          <c:tx>
            <c:strRef>
              <c:f>'5.3.1'!$L$32</c:f>
              <c:strCache>
                <c:ptCount val="1"/>
                <c:pt idx="0">
                  <c:v>Distribuidoras</c:v>
                </c:pt>
              </c:strCache>
            </c:strRef>
          </c:tx>
          <c:spPr>
            <a:solidFill>
              <a:srgbClr val="996666"/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 prstMaterial="plastic">
              <a:contourClr>
                <a:srgbClr val="000000"/>
              </a:contourClr>
            </a:sp3d>
          </c:spPr>
          <c:invertIfNegative val="0"/>
          <c:dLbls>
            <c:dLbl>
              <c:idx val="0"/>
              <c:layout>
                <c:manualLayout>
                  <c:x val="3.129890453834115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60-45DE-9C0F-F2D0D911EE4D}"/>
                </c:ext>
              </c:extLst>
            </c:dLbl>
            <c:dLbl>
              <c:idx val="1"/>
              <c:layout>
                <c:manualLayout>
                  <c:x val="3.4428794992175271E-2"/>
                  <c:y val="-2.35294117647058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60-45DE-9C0F-F2D0D911EE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'5.3.1'!$M$30:$N$30</c:f>
              <c:strCache>
                <c:ptCount val="2"/>
                <c:pt idx="0">
                  <c:v>SEIN</c:v>
                </c:pt>
                <c:pt idx="1">
                  <c:v>SS AA</c:v>
                </c:pt>
              </c:strCache>
            </c:strRef>
          </c:cat>
          <c:val>
            <c:numRef>
              <c:f>'5.3.1'!$M$32:$N$32</c:f>
              <c:numCache>
                <c:formatCode>#\ ##0</c:formatCode>
                <c:ptCount val="2"/>
                <c:pt idx="0">
                  <c:v>21961.079470000001</c:v>
                </c:pt>
                <c:pt idx="1">
                  <c:v>393.94519159999999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B60-45DE-9C0F-F2D0D911EE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11338240"/>
        <c:axId val="111339776"/>
        <c:axId val="0"/>
      </c:bar3DChart>
      <c:catAx>
        <c:axId val="111338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11339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1339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GWh</a:t>
                </a:r>
              </a:p>
            </c:rich>
          </c:tx>
          <c:layout>
            <c:manualLayout>
              <c:xMode val="edge"/>
              <c:yMode val="edge"/>
              <c:x val="3.0399615541015119E-2"/>
              <c:y val="0.5114512891770881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1133824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6979754291276969"/>
          <c:y val="0.8558036127836961"/>
          <c:w val="0.56629822680615627"/>
          <c:h val="9.056662034892692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PRECIO MEDIO -TARIFA MT4</a:t>
            </a:r>
          </a:p>
        </c:rich>
      </c:tx>
      <c:layout>
        <c:manualLayout>
          <c:xMode val="edge"/>
          <c:yMode val="edge"/>
          <c:x val="0.40349136930735463"/>
          <c:y val="5.7543886150921778E-2"/>
        </c:manualLayout>
      </c:layout>
      <c:overlay val="0"/>
      <c:spPr>
        <a:solidFill>
          <a:srgbClr val="3798AF"/>
        </a:solidFill>
        <a:ln w="25400">
          <a:noFill/>
        </a:ln>
        <a:scene3d>
          <a:camera prst="orthographicFront"/>
          <a:lightRig rig="soft" dir="t"/>
        </a:scene3d>
        <a:sp3d prstMaterial="plastic">
          <a:bevelT w="38100"/>
        </a:sp3d>
      </c:spPr>
    </c:title>
    <c:autoTitleDeleted val="0"/>
    <c:plotArea>
      <c:layout>
        <c:manualLayout>
          <c:layoutTarget val="inner"/>
          <c:xMode val="edge"/>
          <c:yMode val="edge"/>
          <c:x val="9.3500836808047216E-2"/>
          <c:y val="0.1575621646020362"/>
          <c:w val="0.89405186515391"/>
          <c:h val="0.67528722603942015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006600"/>
                </a:gs>
                <a:gs pos="50000">
                  <a:srgbClr val="33CC33">
                    <a:lumMod val="91000"/>
                    <a:lumOff val="9000"/>
                  </a:srgbClr>
                </a:gs>
                <a:gs pos="100000">
                  <a:srgbClr val="006600"/>
                </a:gs>
              </a:gsLst>
              <a:lin ang="0" scaled="1"/>
            </a:gradFill>
            <a:ln w="12700">
              <a:noFill/>
              <a:prstDash val="solid"/>
            </a:ln>
            <a:scene3d>
              <a:camera prst="orthographicFront"/>
              <a:lightRig rig="threePt" dir="t"/>
            </a:scene3d>
            <a:sp3d>
              <a:bevelT w="63500"/>
            </a:sp3d>
          </c:spPr>
          <c:invertIfNegative val="0"/>
          <c:dLbls>
            <c:numFmt formatCode="#,##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'5.5.2 '!$AB$52:$AB$57</c:f>
              <c:strCache>
                <c:ptCount val="6"/>
                <c:pt idx="0">
                  <c:v>EMSEU</c:v>
                </c:pt>
                <c:pt idx="1">
                  <c:v>ETOSA</c:v>
                </c:pt>
                <c:pt idx="2">
                  <c:v>EMSEMSA</c:v>
                </c:pt>
                <c:pt idx="3">
                  <c:v>ELPUNO</c:v>
                </c:pt>
                <c:pt idx="4">
                  <c:v>UCAYALI</c:v>
                </c:pt>
                <c:pt idx="5">
                  <c:v>SERSA</c:v>
                </c:pt>
              </c:strCache>
            </c:strRef>
          </c:cat>
          <c:val>
            <c:numRef>
              <c:f>'5.5.2 '!$AC$52:$AC$57</c:f>
              <c:numCache>
                <c:formatCode>#\ ##0.00</c:formatCode>
                <c:ptCount val="6"/>
                <c:pt idx="0">
                  <c:v>19.177292530424232</c:v>
                </c:pt>
                <c:pt idx="1">
                  <c:v>18.468179793702671</c:v>
                </c:pt>
                <c:pt idx="2">
                  <c:v>18.048277611612399</c:v>
                </c:pt>
                <c:pt idx="3">
                  <c:v>16.955586696789432</c:v>
                </c:pt>
                <c:pt idx="4">
                  <c:v>16.370714344670116</c:v>
                </c:pt>
                <c:pt idx="5">
                  <c:v>15.875553071055165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9F-4193-8D6C-529B3B74C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7333120"/>
        <c:axId val="127334656"/>
      </c:barChart>
      <c:catAx>
        <c:axId val="127333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8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7334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7334656"/>
        <c:scaling>
          <c:orientation val="minMax"/>
          <c:max val="2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cent US$/ kW.h</a:t>
                </a:r>
              </a:p>
            </c:rich>
          </c:tx>
          <c:layout>
            <c:manualLayout>
              <c:xMode val="edge"/>
              <c:yMode val="edge"/>
              <c:x val="1.1687928797194248E-2"/>
              <c:y val="0.3177086677115000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7333120"/>
        <c:crosses val="autoZero"/>
        <c:crossBetween val="between"/>
        <c:majorUnit val="2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PRECIO MEDIO-TARIFA AT2</a:t>
            </a:r>
          </a:p>
        </c:rich>
      </c:tx>
      <c:layout>
        <c:manualLayout>
          <c:xMode val="edge"/>
          <c:yMode val="edge"/>
          <c:x val="0.41243246054097255"/>
          <c:y val="6.2089034987131468E-2"/>
        </c:manualLayout>
      </c:layout>
      <c:overlay val="0"/>
      <c:spPr>
        <a:solidFill>
          <a:srgbClr val="3798AF"/>
        </a:solidFill>
        <a:ln w="25400">
          <a:noFill/>
        </a:ln>
        <a:scene3d>
          <a:camera prst="orthographicFront"/>
          <a:lightRig rig="soft" dir="t"/>
        </a:scene3d>
        <a:sp3d prstMaterial="plastic">
          <a:bevelT w="38100"/>
        </a:sp3d>
      </c:spPr>
    </c:title>
    <c:autoTitleDeleted val="0"/>
    <c:plotArea>
      <c:layout>
        <c:manualLayout>
          <c:layoutTarget val="inner"/>
          <c:xMode val="edge"/>
          <c:yMode val="edge"/>
          <c:x val="7.5671129982379737E-2"/>
          <c:y val="0.17035197351923367"/>
          <c:w val="0.89707717722693125"/>
          <c:h val="0.6873291539194543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006600"/>
                </a:gs>
                <a:gs pos="50000">
                  <a:srgbClr val="33CC33"/>
                </a:gs>
                <a:gs pos="100000">
                  <a:srgbClr val="006600"/>
                </a:gs>
              </a:gsLst>
              <a:lin ang="0" scaled="1"/>
            </a:gradFill>
            <a:ln w="12700">
              <a:noFill/>
              <a:prstDash val="solid"/>
            </a:ln>
            <a:scene3d>
              <a:camera prst="orthographicFront"/>
              <a:lightRig rig="soft" dir="t"/>
            </a:scene3d>
            <a:sp3d prstMaterial="plastic">
              <a:bevelT w="63500"/>
            </a:sp3d>
          </c:spPr>
          <c:invertIfNegative val="0"/>
          <c:dLbls>
            <c:dLbl>
              <c:idx val="4"/>
              <c:layout>
                <c:manualLayout>
                  <c:x val="4.6022090542667841E-3"/>
                  <c:y val="5.73609427909915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FA-4993-B90B-1192A300D1DD}"/>
                </c:ext>
              </c:extLst>
            </c:dLbl>
            <c:dLbl>
              <c:idx val="5"/>
              <c:layout>
                <c:manualLayout>
                  <c:x val="5.5006919246575366E-3"/>
                  <c:y val="1.12735920168253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FA-4993-B90B-1192A300D1DD}"/>
                </c:ext>
              </c:extLst>
            </c:dLbl>
            <c:numFmt formatCode="#,##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'5.5.2 '!$AB$62:$AB$64</c:f>
              <c:strCache>
                <c:ptCount val="3"/>
                <c:pt idx="0">
                  <c:v>ELC</c:v>
                </c:pt>
                <c:pt idx="1">
                  <c:v>SEAL</c:v>
                </c:pt>
                <c:pt idx="2">
                  <c:v>ELNM</c:v>
                </c:pt>
              </c:strCache>
            </c:strRef>
          </c:cat>
          <c:val>
            <c:numRef>
              <c:f>'5.5.2 '!$AC$62:$AC$64</c:f>
              <c:numCache>
                <c:formatCode>#\ ##0.00</c:formatCode>
                <c:ptCount val="3"/>
                <c:pt idx="0">
                  <c:v>21.631223614325847</c:v>
                </c:pt>
                <c:pt idx="1">
                  <c:v>11.538575565740286</c:v>
                </c:pt>
                <c:pt idx="2">
                  <c:v>8.5246952186442293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FA-4993-B90B-1192A300D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0"/>
        <c:axId val="127486592"/>
        <c:axId val="127512960"/>
      </c:barChart>
      <c:catAx>
        <c:axId val="127486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7512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7512960"/>
        <c:scaling>
          <c:orientation val="minMax"/>
          <c:max val="24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cent US$/ kW.h</a:t>
                </a:r>
              </a:p>
            </c:rich>
          </c:tx>
          <c:layout>
            <c:manualLayout>
              <c:xMode val="edge"/>
              <c:yMode val="edge"/>
              <c:x val="1.6241765399762985E-2"/>
              <c:y val="0.3406487781260352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7486592"/>
        <c:crosses val="autoZero"/>
        <c:crossBetween val="between"/>
        <c:majorUnit val="4"/>
        <c:min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PRECIO MEDIO -TARIFA BT3</a:t>
            </a:r>
          </a:p>
        </c:rich>
      </c:tx>
      <c:layout>
        <c:manualLayout>
          <c:xMode val="edge"/>
          <c:yMode val="edge"/>
          <c:x val="0.32279914286076561"/>
          <c:y val="3.8062148706231862E-2"/>
        </c:manualLayout>
      </c:layout>
      <c:overlay val="0"/>
      <c:spPr>
        <a:solidFill>
          <a:srgbClr val="3798AF"/>
        </a:solidFill>
        <a:ln w="25400">
          <a:noFill/>
        </a:ln>
        <a:scene3d>
          <a:camera prst="orthographicFront"/>
          <a:lightRig rig="soft" dir="t"/>
        </a:scene3d>
        <a:sp3d>
          <a:bevelT w="44450"/>
        </a:sp3d>
      </c:spPr>
    </c:title>
    <c:autoTitleDeleted val="0"/>
    <c:plotArea>
      <c:layout>
        <c:manualLayout>
          <c:layoutTarget val="inner"/>
          <c:xMode val="edge"/>
          <c:yMode val="edge"/>
          <c:x val="0.12641083521444696"/>
          <c:y val="0.1522493921817423"/>
          <c:w val="0.81941309255079009"/>
          <c:h val="0.70242333211122021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flip="none" rotWithShape="1">
              <a:gsLst>
                <a:gs pos="0">
                  <a:srgbClr val="99CCFF">
                    <a:gamma/>
                    <a:shade val="46275"/>
                    <a:invGamma/>
                  </a:srgbClr>
                </a:gs>
                <a:gs pos="50000">
                  <a:srgbClr val="99CCFF"/>
                </a:gs>
                <a:gs pos="100000">
                  <a:srgbClr val="99CCFF">
                    <a:gamma/>
                    <a:shade val="46275"/>
                    <a:invGamma/>
                  </a:srgbClr>
                </a:gs>
              </a:gsLst>
              <a:lin ang="0" scaled="0"/>
              <a:tileRect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'5.5.2 Graf. '!$U$10:$U$15</c:f>
              <c:strCache>
                <c:ptCount val="6"/>
                <c:pt idx="0">
                  <c:v>ETOSA</c:v>
                </c:pt>
                <c:pt idx="1">
                  <c:v>EMSEMSA</c:v>
                </c:pt>
                <c:pt idx="2">
                  <c:v>EMSEUSAC</c:v>
                </c:pt>
                <c:pt idx="3">
                  <c:v>ELC</c:v>
                </c:pt>
                <c:pt idx="4">
                  <c:v>ENOSA</c:v>
                </c:pt>
                <c:pt idx="5">
                  <c:v>CHAVIMOCHIC</c:v>
                </c:pt>
              </c:strCache>
            </c:strRef>
          </c:cat>
          <c:val>
            <c:numRef>
              <c:f>'5.5.2 Graf. '!$V$10:$V$15</c:f>
              <c:numCache>
                <c:formatCode>0.00</c:formatCode>
                <c:ptCount val="6"/>
                <c:pt idx="0">
                  <c:v>39.313136307985516</c:v>
                </c:pt>
                <c:pt idx="1">
                  <c:v>23.766144008887885</c:v>
                </c:pt>
                <c:pt idx="2">
                  <c:v>21.229441952602293</c:v>
                </c:pt>
                <c:pt idx="3">
                  <c:v>20.345294237953013</c:v>
                </c:pt>
                <c:pt idx="4">
                  <c:v>20.044589995249975</c:v>
                </c:pt>
                <c:pt idx="5">
                  <c:v>19.951041047172851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C1-4BA8-8B50-BC4319FD7A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7571456"/>
        <c:axId val="127572992"/>
      </c:barChart>
      <c:catAx>
        <c:axId val="12757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757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7572992"/>
        <c:scaling>
          <c:orientation val="minMax"/>
          <c:max val="52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cent  US$ / kW.h</a:t>
                </a:r>
              </a:p>
            </c:rich>
          </c:tx>
          <c:layout>
            <c:manualLayout>
              <c:xMode val="edge"/>
              <c:yMode val="edge"/>
              <c:x val="2.0316059526375631E-2"/>
              <c:y val="0.3667828571788239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7571456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PRECIO MEDIO -TARIFA BT4</a:t>
            </a:r>
          </a:p>
        </c:rich>
      </c:tx>
      <c:layout>
        <c:manualLayout>
          <c:xMode val="edge"/>
          <c:yMode val="edge"/>
          <c:x val="0.34482776101585433"/>
          <c:y val="5.1546542293724074E-2"/>
        </c:manualLayout>
      </c:layout>
      <c:overlay val="0"/>
      <c:spPr>
        <a:solidFill>
          <a:srgbClr val="3798AF"/>
        </a:solidFill>
        <a:ln w="25400">
          <a:noFill/>
        </a:ln>
        <a:scene3d>
          <a:camera prst="orthographicFront"/>
          <a:lightRig rig="soft" dir="t"/>
        </a:scene3d>
        <a:sp3d prstMaterial="plastic">
          <a:bevelT w="44450"/>
        </a:sp3d>
      </c:spPr>
    </c:title>
    <c:autoTitleDeleted val="0"/>
    <c:plotArea>
      <c:layout>
        <c:manualLayout>
          <c:layoutTarget val="inner"/>
          <c:xMode val="edge"/>
          <c:yMode val="edge"/>
          <c:x val="0.13577586206896552"/>
          <c:y val="0.16838544480725409"/>
          <c:w val="0.77586206896551724"/>
          <c:h val="0.63574096508861244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99CCFF">
                    <a:gamma/>
                    <a:shade val="46275"/>
                    <a:invGamma/>
                  </a:srgbClr>
                </a:gs>
                <a:gs pos="50000">
                  <a:srgbClr val="99CCFF"/>
                </a:gs>
                <a:gs pos="100000">
                  <a:srgbClr val="99CCFF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'5.5.2 Graf. '!$X$10:$X$15</c:f>
              <c:strCache>
                <c:ptCount val="6"/>
                <c:pt idx="0">
                  <c:v>ELOR</c:v>
                </c:pt>
                <c:pt idx="1">
                  <c:v>ETOSA</c:v>
                </c:pt>
                <c:pt idx="2">
                  <c:v>PANGOA</c:v>
                </c:pt>
                <c:pt idx="3">
                  <c:v>ELPUNO</c:v>
                </c:pt>
                <c:pt idx="4">
                  <c:v>ELC</c:v>
                </c:pt>
                <c:pt idx="5">
                  <c:v>ELSE</c:v>
                </c:pt>
              </c:strCache>
            </c:strRef>
          </c:cat>
          <c:val>
            <c:numRef>
              <c:f>'5.5.2 Graf. '!$Y$10:$Y$15</c:f>
              <c:numCache>
                <c:formatCode>0.00</c:formatCode>
                <c:ptCount val="6"/>
                <c:pt idx="0">
                  <c:v>33.892471553112308</c:v>
                </c:pt>
                <c:pt idx="1">
                  <c:v>25.577877594740009</c:v>
                </c:pt>
                <c:pt idx="2">
                  <c:v>22.615613807136505</c:v>
                </c:pt>
                <c:pt idx="3">
                  <c:v>20.442969927797279</c:v>
                </c:pt>
                <c:pt idx="4">
                  <c:v>20.144577012905891</c:v>
                </c:pt>
                <c:pt idx="5">
                  <c:v>19.75635748429994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4D-4467-9774-5C7E88AB5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7589760"/>
        <c:axId val="128078976"/>
      </c:barChart>
      <c:catAx>
        <c:axId val="127589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8078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078976"/>
        <c:scaling>
          <c:orientation val="minMax"/>
          <c:max val="52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cent US$ / kW.h</a:t>
                </a:r>
              </a:p>
            </c:rich>
          </c:tx>
          <c:layout>
            <c:manualLayout>
              <c:xMode val="edge"/>
              <c:yMode val="edge"/>
              <c:x val="3.4482792454681485E-2"/>
              <c:y val="0.3505164372439056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7589760"/>
        <c:crosses val="autoZero"/>
        <c:crossBetween val="between"/>
        <c:majorUnit val="5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PRECIO MEDIO-TARIFA BT5BNR</a:t>
            </a:r>
          </a:p>
        </c:rich>
      </c:tx>
      <c:layout>
        <c:manualLayout>
          <c:xMode val="edge"/>
          <c:yMode val="edge"/>
          <c:x val="0.28838184364334651"/>
          <c:y val="3.5947555166715273E-2"/>
        </c:manualLayout>
      </c:layout>
      <c:overlay val="0"/>
      <c:spPr>
        <a:solidFill>
          <a:srgbClr val="3798AF"/>
        </a:solidFill>
        <a:ln w="25400">
          <a:noFill/>
        </a:ln>
        <a:scene3d>
          <a:camera prst="orthographicFront"/>
          <a:lightRig rig="threePt" dir="t"/>
        </a:scene3d>
        <a:sp3d>
          <a:bevelT w="44450"/>
        </a:sp3d>
      </c:spPr>
    </c:title>
    <c:autoTitleDeleted val="0"/>
    <c:plotArea>
      <c:layout>
        <c:manualLayout>
          <c:layoutTarget val="inner"/>
          <c:xMode val="edge"/>
          <c:yMode val="edge"/>
          <c:x val="0.12655601659751037"/>
          <c:y val="0.16339921427955947"/>
          <c:w val="0.75103734439834025"/>
          <c:h val="0.696080652830923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'5.5.2 Graf. '!$V$19:$V$24</c:f>
              <c:strCache>
                <c:ptCount val="6"/>
                <c:pt idx="0">
                  <c:v>28,06</c:v>
                </c:pt>
                <c:pt idx="1">
                  <c:v>26,17</c:v>
                </c:pt>
                <c:pt idx="2">
                  <c:v>24,43</c:v>
                </c:pt>
                <c:pt idx="3">
                  <c:v>24,19</c:v>
                </c:pt>
                <c:pt idx="4">
                  <c:v>23,90</c:v>
                </c:pt>
                <c:pt idx="5">
                  <c:v>22,55</c:v>
                </c:pt>
              </c:strCache>
            </c:strRef>
          </c:tx>
          <c:spPr>
            <a:gradFill rotWithShape="0">
              <a:gsLst>
                <a:gs pos="0">
                  <a:srgbClr val="99CCFF">
                    <a:gamma/>
                    <a:shade val="46275"/>
                    <a:invGamma/>
                  </a:srgbClr>
                </a:gs>
                <a:gs pos="50000">
                  <a:srgbClr val="99CCFF"/>
                </a:gs>
                <a:gs pos="100000">
                  <a:srgbClr val="99CCFF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'5.5.2 Graf. '!$U$19:$U$24</c:f>
              <c:strCache>
                <c:ptCount val="6"/>
                <c:pt idx="0">
                  <c:v>EILICHA</c:v>
                </c:pt>
                <c:pt idx="1">
                  <c:v>EGEPSA</c:v>
                </c:pt>
                <c:pt idx="2">
                  <c:v>ELPUNO</c:v>
                </c:pt>
                <c:pt idx="3">
                  <c:v>CHAVIMOCHIC</c:v>
                </c:pt>
                <c:pt idx="4">
                  <c:v>ELSE</c:v>
                </c:pt>
                <c:pt idx="5">
                  <c:v>EMSEMSA</c:v>
                </c:pt>
              </c:strCache>
            </c:strRef>
          </c:cat>
          <c:val>
            <c:numRef>
              <c:f>'5.5.2 Graf. '!$V$19:$V$24</c:f>
              <c:numCache>
                <c:formatCode>0.00</c:formatCode>
                <c:ptCount val="6"/>
                <c:pt idx="0">
                  <c:v>28.057349903492138</c:v>
                </c:pt>
                <c:pt idx="1">
                  <c:v>26.168198669709209</c:v>
                </c:pt>
                <c:pt idx="2">
                  <c:v>24.433550829667062</c:v>
                </c:pt>
                <c:pt idx="3">
                  <c:v>24.193047593025597</c:v>
                </c:pt>
                <c:pt idx="4">
                  <c:v>23.903792099298681</c:v>
                </c:pt>
                <c:pt idx="5">
                  <c:v>22.548321269972341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46-4F52-B167-2A1326BD27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116224"/>
        <c:axId val="128117760"/>
      </c:barChart>
      <c:catAx>
        <c:axId val="128116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811776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28117760"/>
        <c:scaling>
          <c:orientation val="minMax"/>
          <c:max val="3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cent US$ / kW.h</a:t>
                </a:r>
              </a:p>
            </c:rich>
          </c:tx>
          <c:layout>
            <c:manualLayout>
              <c:xMode val="edge"/>
              <c:yMode val="edge"/>
              <c:x val="3.7344301610860942E-2"/>
              <c:y val="0.3823544279187323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8116224"/>
        <c:crosses val="autoZero"/>
        <c:crossBetween val="between"/>
        <c:majorUnit val="5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PRECIO MEDIO- TARIFA BT5BR</a:t>
            </a:r>
          </a:p>
        </c:rich>
      </c:tx>
      <c:layout>
        <c:manualLayout>
          <c:xMode val="edge"/>
          <c:yMode val="edge"/>
          <c:x val="0.30736003793918287"/>
          <c:y val="3.9344501890859931E-2"/>
        </c:manualLayout>
      </c:layout>
      <c:overlay val="0"/>
      <c:spPr>
        <a:solidFill>
          <a:srgbClr val="3798AF"/>
        </a:solidFill>
        <a:ln w="25400">
          <a:noFill/>
        </a:ln>
        <a:scene3d>
          <a:camera prst="orthographicFront"/>
          <a:lightRig rig="threePt" dir="t"/>
        </a:scene3d>
        <a:sp3d>
          <a:bevelT w="38100"/>
        </a:sp3d>
      </c:spPr>
    </c:title>
    <c:autoTitleDeleted val="0"/>
    <c:plotArea>
      <c:layout>
        <c:manualLayout>
          <c:layoutTarget val="inner"/>
          <c:xMode val="edge"/>
          <c:yMode val="edge"/>
          <c:x val="0.12554139090695793"/>
          <c:y val="0.1540983606557377"/>
          <c:w val="0.80086749371680055"/>
          <c:h val="0.70163934426229513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99CCFF">
                    <a:gamma/>
                    <a:shade val="46275"/>
                    <a:invGamma/>
                  </a:srgbClr>
                </a:gs>
                <a:gs pos="50000">
                  <a:srgbClr val="99CCFF"/>
                </a:gs>
                <a:gs pos="100000">
                  <a:srgbClr val="99CCFF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'5.5.2 Graf. '!$X$19:$X$24</c:f>
              <c:strCache>
                <c:ptCount val="6"/>
                <c:pt idx="0">
                  <c:v>ETOSA</c:v>
                </c:pt>
                <c:pt idx="1">
                  <c:v>ELPUNO</c:v>
                </c:pt>
                <c:pt idx="2">
                  <c:v>ELC</c:v>
                </c:pt>
                <c:pt idx="3">
                  <c:v>SERSA</c:v>
                </c:pt>
                <c:pt idx="4">
                  <c:v>ELSE</c:v>
                </c:pt>
                <c:pt idx="5">
                  <c:v>EMSEMSA</c:v>
                </c:pt>
              </c:strCache>
            </c:strRef>
          </c:cat>
          <c:val>
            <c:numRef>
              <c:f>'5.5.2 Graf. '!$Y$19:$Y$24</c:f>
              <c:numCache>
                <c:formatCode>0.00</c:formatCode>
                <c:ptCount val="6"/>
                <c:pt idx="0">
                  <c:v>25.786626094503212</c:v>
                </c:pt>
                <c:pt idx="1">
                  <c:v>22.349167813458156</c:v>
                </c:pt>
                <c:pt idx="2">
                  <c:v>22.334834606964886</c:v>
                </c:pt>
                <c:pt idx="3">
                  <c:v>21.772336159956044</c:v>
                </c:pt>
                <c:pt idx="4">
                  <c:v>21.657136513584391</c:v>
                </c:pt>
                <c:pt idx="5">
                  <c:v>20.689294029793107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88-4675-B933-307B8D62B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155008"/>
        <c:axId val="128156800"/>
      </c:barChart>
      <c:catAx>
        <c:axId val="12815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8156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156800"/>
        <c:scaling>
          <c:orientation val="minMax"/>
          <c:max val="3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cent US$ / kW.h</a:t>
                </a:r>
              </a:p>
            </c:rich>
          </c:tx>
          <c:layout>
            <c:manualLayout>
              <c:xMode val="edge"/>
              <c:yMode val="edge"/>
              <c:x val="3.8239425679266727E-2"/>
              <c:y val="0.3704918671708959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8155008"/>
        <c:crosses val="autoZero"/>
        <c:crossBetween val="between"/>
        <c:majorUnit val="5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204" verticalDpi="196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PRECIO MEDIO-TARIFA BT6R</a:t>
            </a:r>
          </a:p>
        </c:rich>
      </c:tx>
      <c:layout>
        <c:manualLayout>
          <c:xMode val="edge"/>
          <c:yMode val="edge"/>
          <c:x val="0.34951445597893771"/>
          <c:y val="3.6630057606435562E-2"/>
        </c:manualLayout>
      </c:layout>
      <c:overlay val="0"/>
      <c:spPr>
        <a:solidFill>
          <a:srgbClr val="3798AF"/>
        </a:solidFill>
        <a:ln w="25400">
          <a:noFill/>
        </a:ln>
        <a:scene3d>
          <a:camera prst="orthographicFront"/>
          <a:lightRig rig="soft" dir="t"/>
        </a:scene3d>
        <a:sp3d prstMaterial="plastic">
          <a:bevelT w="38100"/>
        </a:sp3d>
      </c:spPr>
    </c:title>
    <c:autoTitleDeleted val="0"/>
    <c:plotArea>
      <c:layout>
        <c:manualLayout>
          <c:layoutTarget val="inner"/>
          <c:xMode val="edge"/>
          <c:yMode val="edge"/>
          <c:x val="0.1650485436893204"/>
          <c:y val="0.15384670417920165"/>
          <c:w val="0.71844660194174759"/>
          <c:h val="0.655680001144692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'5.5.2 Graf. '!$X$28:$X$31</c:f>
              <c:strCache>
                <c:ptCount val="4"/>
                <c:pt idx="0">
                  <c:v>EDELSA</c:v>
                </c:pt>
                <c:pt idx="1">
                  <c:v>SERSA</c:v>
                </c:pt>
                <c:pt idx="2">
                  <c:v>ELPUNO</c:v>
                </c:pt>
                <c:pt idx="3">
                  <c:v>ELC</c:v>
                </c:pt>
              </c:strCache>
            </c:strRef>
          </c:tx>
          <c:spPr>
            <a:gradFill rotWithShape="0">
              <a:gsLst>
                <a:gs pos="0">
                  <a:srgbClr val="99CCFF">
                    <a:gamma/>
                    <a:shade val="46275"/>
                    <a:invGamma/>
                  </a:srgbClr>
                </a:gs>
                <a:gs pos="50000">
                  <a:srgbClr val="99CCFF"/>
                </a:gs>
                <a:gs pos="100000">
                  <a:srgbClr val="99CCFF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'5.5.2 Graf. '!$X$28:$X$31</c:f>
              <c:strCache>
                <c:ptCount val="4"/>
                <c:pt idx="0">
                  <c:v>EDELSA</c:v>
                </c:pt>
                <c:pt idx="1">
                  <c:v>SERSA</c:v>
                </c:pt>
                <c:pt idx="2">
                  <c:v>ELPUNO</c:v>
                </c:pt>
                <c:pt idx="3">
                  <c:v>ELC</c:v>
                </c:pt>
              </c:strCache>
            </c:strRef>
          </c:cat>
          <c:val>
            <c:numRef>
              <c:f>'5.5.2 Graf. '!$Y$28:$Y$31</c:f>
              <c:numCache>
                <c:formatCode>0.00</c:formatCode>
                <c:ptCount val="4"/>
                <c:pt idx="0">
                  <c:v>29.40188908036701</c:v>
                </c:pt>
                <c:pt idx="1">
                  <c:v>24.193398161237369</c:v>
                </c:pt>
                <c:pt idx="2">
                  <c:v>22.460726228762763</c:v>
                </c:pt>
                <c:pt idx="3">
                  <c:v>21.946125095130981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E0-4974-A1AB-DDF3ACF7A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0"/>
        <c:axId val="128472576"/>
        <c:axId val="128474112"/>
      </c:barChart>
      <c:catAx>
        <c:axId val="128472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84741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28474112"/>
        <c:scaling>
          <c:orientation val="minMax"/>
          <c:max val="3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cent  US$ / kW.h</a:t>
                </a:r>
              </a:p>
            </c:rich>
          </c:tx>
          <c:layout>
            <c:manualLayout>
              <c:xMode val="edge"/>
              <c:yMode val="edge"/>
              <c:x val="5.631077413623143E-2"/>
              <c:y val="0.3223454340934656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8472576"/>
        <c:crosses val="autoZero"/>
        <c:crossBetween val="between"/>
        <c:majorUnit val="5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PRECIO MEDIO-TARIFA BT5C</a:t>
            </a:r>
          </a:p>
        </c:rich>
      </c:tx>
      <c:layout>
        <c:manualLayout>
          <c:xMode val="edge"/>
          <c:yMode val="edge"/>
          <c:x val="0.33056174581950842"/>
          <c:y val="3.6900283025979461E-2"/>
        </c:manualLayout>
      </c:layout>
      <c:overlay val="0"/>
      <c:spPr>
        <a:solidFill>
          <a:srgbClr val="3798AF"/>
        </a:solidFill>
        <a:ln w="25400">
          <a:noFill/>
        </a:ln>
        <a:scene3d>
          <a:camera prst="orthographicFront"/>
          <a:lightRig rig="soft" dir="t"/>
        </a:scene3d>
        <a:sp3d prstMaterial="plastic">
          <a:bevelT w="38100"/>
        </a:sp3d>
      </c:spPr>
    </c:title>
    <c:autoTitleDeleted val="0"/>
    <c:plotArea>
      <c:layout>
        <c:manualLayout>
          <c:layoutTarget val="inner"/>
          <c:xMode val="edge"/>
          <c:yMode val="edge"/>
          <c:x val="0.1392932806950046"/>
          <c:y val="0.15129178550901159"/>
          <c:w val="0.81496964227525082"/>
          <c:h val="0.69003814366305294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99CCFF">
                    <a:gamma/>
                    <a:shade val="46275"/>
                    <a:invGamma/>
                  </a:srgbClr>
                </a:gs>
                <a:gs pos="50000">
                  <a:srgbClr val="99CCFF"/>
                </a:gs>
                <a:gs pos="100000">
                  <a:srgbClr val="99CCFF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'5.5.2 Graf. '!$U$28:$U$33</c:f>
              <c:strCache>
                <c:ptCount val="6"/>
                <c:pt idx="0">
                  <c:v>EDELSA</c:v>
                </c:pt>
                <c:pt idx="1">
                  <c:v>ETOSA</c:v>
                </c:pt>
                <c:pt idx="2">
                  <c:v>ELC</c:v>
                </c:pt>
                <c:pt idx="3">
                  <c:v>EGEPSA</c:v>
                </c:pt>
                <c:pt idx="4">
                  <c:v>SERSA</c:v>
                </c:pt>
                <c:pt idx="5">
                  <c:v>EMSEU</c:v>
                </c:pt>
              </c:strCache>
            </c:strRef>
          </c:cat>
          <c:val>
            <c:numRef>
              <c:f>'5.5.2 Graf. '!$V$28:$V$33</c:f>
              <c:numCache>
                <c:formatCode>0.00</c:formatCode>
                <c:ptCount val="6"/>
                <c:pt idx="0">
                  <c:v>23.077590249832291</c:v>
                </c:pt>
                <c:pt idx="1">
                  <c:v>22.665377538447135</c:v>
                </c:pt>
                <c:pt idx="2">
                  <c:v>20.373495573576193</c:v>
                </c:pt>
                <c:pt idx="3">
                  <c:v>19.679347269177555</c:v>
                </c:pt>
                <c:pt idx="4">
                  <c:v>19.017376595865496</c:v>
                </c:pt>
                <c:pt idx="5">
                  <c:v>18.660035370707554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1A-4E1B-8701-00B07B215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482688"/>
        <c:axId val="128496768"/>
      </c:barChart>
      <c:catAx>
        <c:axId val="12848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8496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496768"/>
        <c:scaling>
          <c:orientation val="minMax"/>
          <c:max val="35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cent US$ /KW.h</a:t>
                </a:r>
              </a:p>
            </c:rich>
          </c:tx>
          <c:layout>
            <c:manualLayout>
              <c:xMode val="edge"/>
              <c:yMode val="edge"/>
              <c:x val="4.989600356559204E-2"/>
              <c:y val="0.3542443617524311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8482688"/>
        <c:crosses val="autoZero"/>
        <c:crossBetween val="between"/>
        <c:majorUnit val="5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PRECIO MEDIO-TARIFA BT5DR</a:t>
            </a:r>
          </a:p>
        </c:rich>
      </c:tx>
      <c:layout>
        <c:manualLayout>
          <c:xMode val="edge"/>
          <c:yMode val="edge"/>
          <c:x val="0.33056174634272145"/>
          <c:y val="3.6900283025979461E-2"/>
        </c:manualLayout>
      </c:layout>
      <c:overlay val="0"/>
      <c:spPr>
        <a:solidFill>
          <a:srgbClr val="3798AF"/>
        </a:solidFill>
        <a:ln w="25400">
          <a:noFill/>
        </a:ln>
        <a:scene3d>
          <a:camera prst="orthographicFront"/>
          <a:lightRig rig="threePt" dir="t"/>
        </a:scene3d>
        <a:sp3d>
          <a:bevelT w="38100"/>
        </a:sp3d>
      </c:spPr>
    </c:title>
    <c:autoTitleDeleted val="0"/>
    <c:plotArea>
      <c:layout>
        <c:manualLayout>
          <c:layoutTarget val="inner"/>
          <c:xMode val="edge"/>
          <c:yMode val="edge"/>
          <c:x val="0.13929328069500471"/>
          <c:y val="0.15129178550901168"/>
          <c:w val="0.81496964227525082"/>
          <c:h val="0.69003814366305294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99CCFF">
                    <a:gamma/>
                    <a:shade val="46275"/>
                    <a:invGamma/>
                  </a:srgbClr>
                </a:gs>
                <a:gs pos="50000">
                  <a:srgbClr val="99CCFF"/>
                </a:gs>
                <a:gs pos="100000">
                  <a:srgbClr val="99CCFF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'5.5.2 Graf. '!$U$37:$U$42</c:f>
              <c:strCache>
                <c:ptCount val="6"/>
                <c:pt idx="0">
                  <c:v>ELSE</c:v>
                </c:pt>
                <c:pt idx="1">
                  <c:v>UCAYALI</c:v>
                </c:pt>
                <c:pt idx="2">
                  <c:v>ELPUNO</c:v>
                </c:pt>
                <c:pt idx="3">
                  <c:v>ELOR</c:v>
                </c:pt>
                <c:pt idx="4">
                  <c:v>ELS</c:v>
                </c:pt>
                <c:pt idx="5">
                  <c:v>EGEPSA</c:v>
                </c:pt>
              </c:strCache>
            </c:strRef>
          </c:cat>
          <c:val>
            <c:numRef>
              <c:f>'5.5.2 Graf. '!$V$37:$V$42</c:f>
              <c:numCache>
                <c:formatCode>0.00</c:formatCode>
                <c:ptCount val="6"/>
                <c:pt idx="0">
                  <c:v>19.314628090547412</c:v>
                </c:pt>
                <c:pt idx="1">
                  <c:v>15.811332109113735</c:v>
                </c:pt>
                <c:pt idx="2">
                  <c:v>13.994714684845324</c:v>
                </c:pt>
                <c:pt idx="3">
                  <c:v>13.182549496196623</c:v>
                </c:pt>
                <c:pt idx="4">
                  <c:v>12.536735458954258</c:v>
                </c:pt>
                <c:pt idx="5">
                  <c:v>10.54026778081349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D4-44D3-B0D0-7F16DF6E2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542208"/>
        <c:axId val="128543744"/>
      </c:barChart>
      <c:catAx>
        <c:axId val="128542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8543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543744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cent US$ /KW.h</a:t>
                </a:r>
              </a:p>
            </c:rich>
          </c:tx>
          <c:layout>
            <c:manualLayout>
              <c:xMode val="edge"/>
              <c:yMode val="edge"/>
              <c:x val="4.9896053009221709E-2"/>
              <c:y val="0.3542443617524311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8542208"/>
        <c:crosses val="autoZero"/>
        <c:crossBetween val="between"/>
        <c:majorUnit val="5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PRECIO MEDIO-TARIFA BT5ENR</a:t>
            </a:r>
          </a:p>
        </c:rich>
      </c:tx>
      <c:layout>
        <c:manualLayout>
          <c:xMode val="edge"/>
          <c:yMode val="edge"/>
          <c:x val="0.33056164733658683"/>
          <c:y val="3.690037415535824E-2"/>
        </c:manualLayout>
      </c:layout>
      <c:overlay val="0"/>
      <c:spPr>
        <a:solidFill>
          <a:srgbClr val="3798AF"/>
        </a:solidFill>
        <a:ln w="25400">
          <a:noFill/>
        </a:ln>
        <a:scene3d>
          <a:camera prst="orthographicFront"/>
          <a:lightRig rig="threePt" dir="t"/>
        </a:scene3d>
        <a:sp3d>
          <a:bevelT w="38100"/>
        </a:sp3d>
      </c:spPr>
    </c:title>
    <c:autoTitleDeleted val="0"/>
    <c:plotArea>
      <c:layout>
        <c:manualLayout>
          <c:layoutTarget val="inner"/>
          <c:xMode val="edge"/>
          <c:yMode val="edge"/>
          <c:x val="0.13929328069500477"/>
          <c:y val="0.15129178550901176"/>
          <c:w val="0.81496964227525082"/>
          <c:h val="0.69003814366305294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99CCFF">
                    <a:gamma/>
                    <a:shade val="46275"/>
                    <a:invGamma/>
                  </a:srgbClr>
                </a:gs>
                <a:gs pos="50000">
                  <a:srgbClr val="99CCFF"/>
                </a:gs>
                <a:gs pos="100000">
                  <a:srgbClr val="99CCFF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'5.5.2 Graf. '!$X$37:$X$41</c:f>
              <c:strCache>
                <c:ptCount val="5"/>
                <c:pt idx="0">
                  <c:v>ELC</c:v>
                </c:pt>
                <c:pt idx="1">
                  <c:v>ENOSA</c:v>
                </c:pt>
                <c:pt idx="2">
                  <c:v>ELNM</c:v>
                </c:pt>
                <c:pt idx="3">
                  <c:v>ELN</c:v>
                </c:pt>
                <c:pt idx="4">
                  <c:v>LUZ DEL SUR</c:v>
                </c:pt>
              </c:strCache>
            </c:strRef>
          </c:cat>
          <c:val>
            <c:numRef>
              <c:f>'5.5.2 Graf. '!$Y$37:$Y$41</c:f>
              <c:numCache>
                <c:formatCode>0.00</c:formatCode>
                <c:ptCount val="5"/>
                <c:pt idx="0">
                  <c:v>22.35820305952172</c:v>
                </c:pt>
                <c:pt idx="1">
                  <c:v>19.668949244247109</c:v>
                </c:pt>
                <c:pt idx="2">
                  <c:v>19.491733966651939</c:v>
                </c:pt>
                <c:pt idx="3">
                  <c:v>17.721959443140918</c:v>
                </c:pt>
                <c:pt idx="4">
                  <c:v>17.682561136396352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1E-4EB2-A68E-F58C15EDA1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576896"/>
        <c:axId val="128664704"/>
      </c:barChart>
      <c:catAx>
        <c:axId val="128576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8664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664704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cent US$ /KW.h</a:t>
                </a:r>
              </a:p>
            </c:rich>
          </c:tx>
          <c:layout>
            <c:manualLayout>
              <c:xMode val="edge"/>
              <c:yMode val="edge"/>
              <c:x val="4.9896189560539865E-2"/>
              <c:y val="0.3542444295526888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8576896"/>
        <c:crosses val="autoZero"/>
        <c:crossBetween val="between"/>
        <c:majorUnit val="5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VENTA TOTAL DE ENERGÍA ELÉCTRICA POR NIVEL DE TENSIÓN</a:t>
            </a:r>
          </a:p>
        </c:rich>
      </c:tx>
      <c:layout>
        <c:manualLayout>
          <c:xMode val="edge"/>
          <c:yMode val="edge"/>
          <c:x val="0.34662867232753608"/>
          <c:y val="2.248243470473632E-2"/>
        </c:manualLayout>
      </c:layout>
      <c:overlay val="0"/>
      <c:spPr>
        <a:solidFill>
          <a:srgbClr val="3798AF"/>
        </a:solidFill>
        <a:effectLst>
          <a:glow rad="63500">
            <a:schemeClr val="accent1">
              <a:satMod val="175000"/>
              <a:alpha val="40000"/>
            </a:schemeClr>
          </a:glow>
          <a:outerShdw blurRad="50800" dist="38100" dir="5400000" algn="t" rotWithShape="0">
            <a:schemeClr val="tx1">
              <a:alpha val="40000"/>
            </a:schemeClr>
          </a:outerShdw>
        </a:effectLst>
      </c:spPr>
    </c:title>
    <c:autoTitleDeleted val="0"/>
    <c:plotArea>
      <c:layout>
        <c:manualLayout>
          <c:layoutTarget val="inner"/>
          <c:xMode val="edge"/>
          <c:yMode val="edge"/>
          <c:x val="6.6945606694560664E-2"/>
          <c:y val="0.13387881309356878"/>
          <c:w val="0.90585774058577406"/>
          <c:h val="0.7413612339553447"/>
        </c:manualLayout>
      </c:layout>
      <c:lineChart>
        <c:grouping val="standard"/>
        <c:varyColors val="0"/>
        <c:ser>
          <c:idx val="0"/>
          <c:order val="0"/>
          <c:tx>
            <c:strRef>
              <c:f>'5.3.2'!$AA$147</c:f>
              <c:strCache>
                <c:ptCount val="1"/>
                <c:pt idx="0">
                  <c:v>MAT</c:v>
                </c:pt>
              </c:strCache>
            </c:strRef>
          </c:tx>
          <c:spPr>
            <a:ln w="38100"/>
          </c:spPr>
          <c:cat>
            <c:strRef>
              <c:f>'5.3.2'!$Z$148:$Z$159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'5.3.2'!$AA$148:$AA$159</c:f>
              <c:numCache>
                <c:formatCode>#\ ###\ ##0.00</c:formatCode>
                <c:ptCount val="12"/>
                <c:pt idx="0">
                  <c:v>1399.6702845999998</c:v>
                </c:pt>
                <c:pt idx="1">
                  <c:v>1246.8140513000001</c:v>
                </c:pt>
                <c:pt idx="2">
                  <c:v>1454.9008648000001</c:v>
                </c:pt>
                <c:pt idx="3">
                  <c:v>1417.0723263999998</c:v>
                </c:pt>
                <c:pt idx="4">
                  <c:v>1520.0405887000004</c:v>
                </c:pt>
                <c:pt idx="5">
                  <c:v>1471.5732291000004</c:v>
                </c:pt>
                <c:pt idx="6">
                  <c:v>1513.4198240999997</c:v>
                </c:pt>
                <c:pt idx="7">
                  <c:v>1506.6139070000004</c:v>
                </c:pt>
                <c:pt idx="8">
                  <c:v>1431.5428205000005</c:v>
                </c:pt>
                <c:pt idx="9">
                  <c:v>1510.7223713000003</c:v>
                </c:pt>
                <c:pt idx="10">
                  <c:v>1438.397957200001</c:v>
                </c:pt>
                <c:pt idx="11">
                  <c:v>1517.3856307999999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79-41AF-BBA0-5CEFCFE00279}"/>
            </c:ext>
          </c:extLst>
        </c:ser>
        <c:ser>
          <c:idx val="1"/>
          <c:order val="1"/>
          <c:tx>
            <c:strRef>
              <c:f>'5.3.2'!$AB$147</c:f>
              <c:strCache>
                <c:ptCount val="1"/>
                <c:pt idx="0">
                  <c:v>AT</c:v>
                </c:pt>
              </c:strCache>
            </c:strRef>
          </c:tx>
          <c:spPr>
            <a:ln w="38100"/>
          </c:spPr>
          <c:cat>
            <c:strRef>
              <c:f>'5.3.2'!$Z$148:$Z$159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'5.3.2'!$AB$148:$AB$159</c:f>
              <c:numCache>
                <c:formatCode>#\ ###\ ##0.00</c:formatCode>
                <c:ptCount val="12"/>
                <c:pt idx="0">
                  <c:v>180.26059450000005</c:v>
                </c:pt>
                <c:pt idx="1">
                  <c:v>167.74155809999996</c:v>
                </c:pt>
                <c:pt idx="2">
                  <c:v>178.54030979999999</c:v>
                </c:pt>
                <c:pt idx="3">
                  <c:v>168.45609649999997</c:v>
                </c:pt>
                <c:pt idx="4">
                  <c:v>170.95211700000002</c:v>
                </c:pt>
                <c:pt idx="5">
                  <c:v>164.38234309999999</c:v>
                </c:pt>
                <c:pt idx="6">
                  <c:v>169.38641259999997</c:v>
                </c:pt>
                <c:pt idx="7">
                  <c:v>166.60857310000003</c:v>
                </c:pt>
                <c:pt idx="8">
                  <c:v>158.60073839999998</c:v>
                </c:pt>
                <c:pt idx="9">
                  <c:v>175.00996909999995</c:v>
                </c:pt>
                <c:pt idx="10">
                  <c:v>169.89251340000004</c:v>
                </c:pt>
                <c:pt idx="11">
                  <c:v>172.68583820000001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79-41AF-BBA0-5CEFCFE00279}"/>
            </c:ext>
          </c:extLst>
        </c:ser>
        <c:ser>
          <c:idx val="2"/>
          <c:order val="2"/>
          <c:tx>
            <c:strRef>
              <c:f>'5.3.2'!$AC$147</c:f>
              <c:strCache>
                <c:ptCount val="1"/>
                <c:pt idx="0">
                  <c:v>MT</c:v>
                </c:pt>
              </c:strCache>
            </c:strRef>
          </c:tx>
          <c:spPr>
            <a:ln w="38100"/>
          </c:spPr>
          <c:cat>
            <c:strRef>
              <c:f>'5.3.2'!$Z$148:$Z$159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'5.3.2'!$AC$148:$AC$159</c:f>
              <c:numCache>
                <c:formatCode>#\ ###\ ##0.00</c:formatCode>
                <c:ptCount val="12"/>
                <c:pt idx="0">
                  <c:v>1142.1039713199998</c:v>
                </c:pt>
                <c:pt idx="1">
                  <c:v>1104.7797193500001</c:v>
                </c:pt>
                <c:pt idx="2">
                  <c:v>1177.4986030400005</c:v>
                </c:pt>
                <c:pt idx="3">
                  <c:v>1113.5888909400014</c:v>
                </c:pt>
                <c:pt idx="4">
                  <c:v>1126.2056348999988</c:v>
                </c:pt>
                <c:pt idx="5">
                  <c:v>1056.2566403599999</c:v>
                </c:pt>
                <c:pt idx="6">
                  <c:v>1049.8655019100004</c:v>
                </c:pt>
                <c:pt idx="7">
                  <c:v>1072.5070572699983</c:v>
                </c:pt>
                <c:pt idx="8">
                  <c:v>1050.8496535099998</c:v>
                </c:pt>
                <c:pt idx="9">
                  <c:v>1094.8851232399993</c:v>
                </c:pt>
                <c:pt idx="10">
                  <c:v>1118.6583179599991</c:v>
                </c:pt>
                <c:pt idx="11">
                  <c:v>1138.6496997599979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79-41AF-BBA0-5CEFCFE00279}"/>
            </c:ext>
          </c:extLst>
        </c:ser>
        <c:ser>
          <c:idx val="3"/>
          <c:order val="3"/>
          <c:tx>
            <c:strRef>
              <c:f>'5.3.2'!$AD$147</c:f>
              <c:strCache>
                <c:ptCount val="1"/>
                <c:pt idx="0">
                  <c:v>BT</c:v>
                </c:pt>
              </c:strCache>
            </c:strRef>
          </c:tx>
          <c:spPr>
            <a:ln w="38100"/>
          </c:spPr>
          <c:cat>
            <c:strRef>
              <c:f>'5.3.2'!$Z$148:$Z$159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'5.3.2'!$AD$148:$AD$159</c:f>
              <c:numCache>
                <c:formatCode>#\ ###\ ##0.00</c:formatCode>
                <c:ptCount val="12"/>
                <c:pt idx="0">
                  <c:v>1257.0555945399942</c:v>
                </c:pt>
                <c:pt idx="1">
                  <c:v>1240.3429099799851</c:v>
                </c:pt>
                <c:pt idx="2">
                  <c:v>1286.6063567600077</c:v>
                </c:pt>
                <c:pt idx="3">
                  <c:v>1238.0610609500086</c:v>
                </c:pt>
                <c:pt idx="4">
                  <c:v>1226.1840460500123</c:v>
                </c:pt>
                <c:pt idx="5">
                  <c:v>1190.8236025599849</c:v>
                </c:pt>
                <c:pt idx="6">
                  <c:v>1195.9440389900064</c:v>
                </c:pt>
                <c:pt idx="7">
                  <c:v>1204.442498969998</c:v>
                </c:pt>
                <c:pt idx="8">
                  <c:v>1203.1060267600171</c:v>
                </c:pt>
                <c:pt idx="9">
                  <c:v>1209.4558555200135</c:v>
                </c:pt>
                <c:pt idx="10">
                  <c:v>1212.8983491800093</c:v>
                </c:pt>
                <c:pt idx="11">
                  <c:v>1239.2978455599875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179-41AF-BBA0-5CEFCFE00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015744"/>
        <c:axId val="106152704"/>
      </c:lineChart>
      <c:catAx>
        <c:axId val="10601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0615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6152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E"/>
                  <a:t>GWh</a:t>
                </a:r>
              </a:p>
            </c:rich>
          </c:tx>
          <c:layout>
            <c:manualLayout>
              <c:xMode val="edge"/>
              <c:yMode val="edge"/>
              <c:x val="6.0901001777694834E-3"/>
              <c:y val="0.428022921817168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060157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1171551140428316"/>
          <c:y val="0.94625719879388936"/>
          <c:w val="0.41004179855822492"/>
          <c:h val="4.798471878855437E-2"/>
        </c:manualLayout>
      </c:layout>
      <c:overlay val="0"/>
      <c:txPr>
        <a:bodyPr/>
        <a:lstStyle/>
        <a:p>
          <a:pPr>
            <a:defRPr sz="88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 alignWithMargins="0"/>
    <c:pageMargins b="1" l="0.75" r="0.75" t="1" header="0" footer="0"/>
    <c:pageSetup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PRECIO MEDIO-TARIFA BT5ER</a:t>
            </a:r>
          </a:p>
        </c:rich>
      </c:tx>
      <c:layout>
        <c:manualLayout>
          <c:xMode val="edge"/>
          <c:yMode val="edge"/>
          <c:x val="0.33056181061479467"/>
          <c:y val="3.6900153105861769E-2"/>
        </c:manualLayout>
      </c:layout>
      <c:overlay val="0"/>
      <c:spPr>
        <a:solidFill>
          <a:srgbClr val="3798AF"/>
        </a:solidFill>
        <a:ln w="25400">
          <a:noFill/>
        </a:ln>
        <a:scene3d>
          <a:camera prst="orthographicFront"/>
          <a:lightRig rig="threePt" dir="t"/>
        </a:scene3d>
        <a:sp3d>
          <a:bevelT w="38100"/>
        </a:sp3d>
      </c:spPr>
    </c:title>
    <c:autoTitleDeleted val="0"/>
    <c:plotArea>
      <c:layout>
        <c:manualLayout>
          <c:layoutTarget val="inner"/>
          <c:xMode val="edge"/>
          <c:yMode val="edge"/>
          <c:x val="0.13929328069500488"/>
          <c:y val="0.15129178550901182"/>
          <c:w val="0.81496964227525082"/>
          <c:h val="0.69003814366305294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99CCFF">
                    <a:gamma/>
                    <a:shade val="46275"/>
                    <a:invGamma/>
                  </a:srgbClr>
                </a:gs>
                <a:gs pos="50000">
                  <a:srgbClr val="99CCFF"/>
                </a:gs>
                <a:gs pos="100000">
                  <a:srgbClr val="99CCFF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'5.5.2 Graf. '!$U$46:$U$51</c:f>
              <c:strCache>
                <c:ptCount val="6"/>
                <c:pt idx="0">
                  <c:v>ELC</c:v>
                </c:pt>
                <c:pt idx="1">
                  <c:v>ENOSA</c:v>
                </c:pt>
                <c:pt idx="2">
                  <c:v>ELNM</c:v>
                </c:pt>
                <c:pt idx="3">
                  <c:v>ELN</c:v>
                </c:pt>
                <c:pt idx="4">
                  <c:v>ENEDIS</c:v>
                </c:pt>
                <c:pt idx="5">
                  <c:v>LUZ DEL SUR</c:v>
                </c:pt>
              </c:strCache>
            </c:strRef>
          </c:cat>
          <c:val>
            <c:numRef>
              <c:f>'5.5.2 Graf. '!$V$46:$V$51</c:f>
              <c:numCache>
                <c:formatCode>0.00</c:formatCode>
                <c:ptCount val="6"/>
                <c:pt idx="0">
                  <c:v>20.587217197494418</c:v>
                </c:pt>
                <c:pt idx="1">
                  <c:v>19.348302916159515</c:v>
                </c:pt>
                <c:pt idx="2">
                  <c:v>18.117672828962512</c:v>
                </c:pt>
                <c:pt idx="3">
                  <c:v>17.916305730435951</c:v>
                </c:pt>
                <c:pt idx="4">
                  <c:v>16.436958571617186</c:v>
                </c:pt>
                <c:pt idx="5">
                  <c:v>16.3664287114972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FF-49FC-9FB7-EA8ED7B36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710144"/>
        <c:axId val="128711680"/>
      </c:barChart>
      <c:catAx>
        <c:axId val="128710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8711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711680"/>
        <c:scaling>
          <c:orientation val="minMax"/>
          <c:max val="22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cent US$ /KW.h</a:t>
                </a:r>
              </a:p>
            </c:rich>
          </c:tx>
          <c:layout>
            <c:manualLayout>
              <c:xMode val="edge"/>
              <c:yMode val="edge"/>
              <c:x val="4.9896076074602821E-2"/>
              <c:y val="0.3542443132108486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8710144"/>
        <c:crosses val="autoZero"/>
        <c:crossBetween val="between"/>
        <c:majorUnit val="5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PRECIO MEDIO DEL MERCADO REGULADO EN MT</a:t>
            </a:r>
          </a:p>
        </c:rich>
      </c:tx>
      <c:layout>
        <c:manualLayout>
          <c:xMode val="edge"/>
          <c:yMode val="edge"/>
          <c:x val="0.21375436878680321"/>
          <c:y val="3.4055727554179564E-2"/>
        </c:manualLayout>
      </c:layout>
      <c:overlay val="0"/>
      <c:spPr>
        <a:solidFill>
          <a:srgbClr val="3798AF"/>
        </a:solidFill>
        <a:effectLst>
          <a:glow rad="63500">
            <a:schemeClr val="accent1">
              <a:satMod val="175000"/>
              <a:alpha val="40000"/>
            </a:schemeClr>
          </a:glow>
        </a:effectLst>
      </c:spPr>
    </c:title>
    <c:autoTitleDeleted val="0"/>
    <c:plotArea>
      <c:layout>
        <c:manualLayout>
          <c:layoutTarget val="inner"/>
          <c:xMode val="edge"/>
          <c:yMode val="edge"/>
          <c:x val="0.11359423647463061"/>
          <c:y val="0.25755262750437308"/>
          <c:w val="0.86033676009798377"/>
          <c:h val="0.57894736842105265"/>
        </c:manualLayout>
      </c:layout>
      <c:lineChart>
        <c:grouping val="standard"/>
        <c:varyColors val="0"/>
        <c:ser>
          <c:idx val="0"/>
          <c:order val="0"/>
          <c:spPr>
            <a:ln w="34925"/>
          </c:spPr>
          <c:cat>
            <c:strRef>
              <c:f>'GRAFICOS '!$K$5:$V$5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'GRAFICOS '!$K$6:$V$6</c:f>
              <c:numCache>
                <c:formatCode>0.0</c:formatCode>
                <c:ptCount val="12"/>
                <c:pt idx="0">
                  <c:v>11.395695332375507</c:v>
                </c:pt>
                <c:pt idx="1">
                  <c:v>11.852427203283765</c:v>
                </c:pt>
                <c:pt idx="2">
                  <c:v>11.95054411948373</c:v>
                </c:pt>
                <c:pt idx="3">
                  <c:v>11.924633596984187</c:v>
                </c:pt>
                <c:pt idx="4">
                  <c:v>12.166997677056289</c:v>
                </c:pt>
                <c:pt idx="5">
                  <c:v>12.290557636765465</c:v>
                </c:pt>
                <c:pt idx="6">
                  <c:v>12.305509511244106</c:v>
                </c:pt>
                <c:pt idx="7">
                  <c:v>11.735269357225693</c:v>
                </c:pt>
                <c:pt idx="8">
                  <c:v>11.715308756163143</c:v>
                </c:pt>
                <c:pt idx="9">
                  <c:v>11.851683278115427</c:v>
                </c:pt>
                <c:pt idx="10">
                  <c:v>12.177137951784218</c:v>
                </c:pt>
                <c:pt idx="11">
                  <c:v>12.211545166193268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14-418D-892C-C31046D45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814016"/>
        <c:axId val="117815552"/>
      </c:lineChart>
      <c:catAx>
        <c:axId val="11781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17815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7815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E"/>
                  <a:t>Cent US $ / kWh</a:t>
                </a:r>
              </a:p>
            </c:rich>
          </c:tx>
          <c:layout>
            <c:manualLayout>
              <c:xMode val="edge"/>
              <c:yMode val="edge"/>
              <c:x val="8.690338578144054E-3"/>
              <c:y val="0.36108854814200853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17814016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PRECIO MEDIO DEL MERCADO REGULADO EN BT</a:t>
            </a:r>
          </a:p>
        </c:rich>
      </c:tx>
      <c:layout>
        <c:manualLayout>
          <c:xMode val="edge"/>
          <c:yMode val="edge"/>
          <c:x val="0.18349117567200651"/>
          <c:y val="3.3912391385859372E-2"/>
        </c:manualLayout>
      </c:layout>
      <c:overlay val="0"/>
      <c:spPr>
        <a:solidFill>
          <a:srgbClr val="3798AF"/>
        </a:solidFill>
        <a:effectLst>
          <a:glow rad="63500">
            <a:schemeClr val="accent1">
              <a:satMod val="175000"/>
              <a:alpha val="40000"/>
            </a:schemeClr>
          </a:glow>
        </a:effectLst>
      </c:spPr>
    </c:title>
    <c:autoTitleDeleted val="0"/>
    <c:plotArea>
      <c:layout>
        <c:manualLayout>
          <c:layoutTarget val="inner"/>
          <c:xMode val="edge"/>
          <c:yMode val="edge"/>
          <c:x val="0.12476745222200197"/>
          <c:y val="0.30434828760112514"/>
          <c:w val="0.84916355542138655"/>
          <c:h val="0.56832384317352969"/>
        </c:manualLayout>
      </c:layout>
      <c:lineChart>
        <c:grouping val="standard"/>
        <c:varyColors val="0"/>
        <c:ser>
          <c:idx val="0"/>
          <c:order val="0"/>
          <c:spPr>
            <a:ln w="34925"/>
          </c:spPr>
          <c:cat>
            <c:strRef>
              <c:f>'GRAFICOS '!$K$27:$V$27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'GRAFICOS '!$K$28:$V$28</c:f>
              <c:numCache>
                <c:formatCode>0.0</c:formatCode>
                <c:ptCount val="12"/>
                <c:pt idx="0">
                  <c:v>17.44628796722828</c:v>
                </c:pt>
                <c:pt idx="1">
                  <c:v>17.719121001548448</c:v>
                </c:pt>
                <c:pt idx="2">
                  <c:v>17.89191744491934</c:v>
                </c:pt>
                <c:pt idx="3">
                  <c:v>17.914687353387862</c:v>
                </c:pt>
                <c:pt idx="4">
                  <c:v>17.826047238851608</c:v>
                </c:pt>
                <c:pt idx="5">
                  <c:v>17.907191801746219</c:v>
                </c:pt>
                <c:pt idx="6">
                  <c:v>18.078040377009582</c:v>
                </c:pt>
                <c:pt idx="7">
                  <c:v>17.607594639102455</c:v>
                </c:pt>
                <c:pt idx="8">
                  <c:v>17.588579551031774</c:v>
                </c:pt>
                <c:pt idx="9">
                  <c:v>17.752749480259169</c:v>
                </c:pt>
                <c:pt idx="10">
                  <c:v>17.95177757903171</c:v>
                </c:pt>
                <c:pt idx="11">
                  <c:v>18.303544184458097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9D-4F3C-853A-D92389E02A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827840"/>
        <c:axId val="128987136"/>
      </c:lineChart>
      <c:catAx>
        <c:axId val="117827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28987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87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E"/>
                  <a:t>Cent US$ / kWh</a:t>
                </a:r>
              </a:p>
            </c:rich>
          </c:tx>
          <c:layout>
            <c:manualLayout>
              <c:xMode val="edge"/>
              <c:yMode val="edge"/>
              <c:x val="1.1173137840528554E-2"/>
              <c:y val="0.48757829184395424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17827840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PRECIO MEDIO DEL MERCADO REGULADO MT2, MT3 Y MT4 </a:t>
            </a:r>
          </a:p>
        </c:rich>
      </c:tx>
      <c:layout>
        <c:manualLayout>
          <c:xMode val="edge"/>
          <c:yMode val="edge"/>
          <c:x val="0.16035460222644582"/>
          <c:y val="3.4089946967772726E-2"/>
        </c:manualLayout>
      </c:layout>
      <c:overlay val="0"/>
      <c:spPr>
        <a:solidFill>
          <a:srgbClr val="3798AF"/>
        </a:solidFill>
        <a:effectLst>
          <a:glow rad="63500">
            <a:schemeClr val="accent1">
              <a:satMod val="175000"/>
              <a:alpha val="40000"/>
            </a:schemeClr>
          </a:glow>
        </a:effectLst>
      </c:spPr>
    </c:title>
    <c:autoTitleDeleted val="0"/>
    <c:plotArea>
      <c:layout>
        <c:manualLayout>
          <c:layoutTarget val="inner"/>
          <c:xMode val="edge"/>
          <c:yMode val="edge"/>
          <c:x val="0.11359424754540479"/>
          <c:y val="0.23753665689149561"/>
          <c:w val="0.86033676009798377"/>
          <c:h val="0.56598240469208216"/>
        </c:manualLayout>
      </c:layout>
      <c:lineChart>
        <c:grouping val="standard"/>
        <c:varyColors val="0"/>
        <c:ser>
          <c:idx val="0"/>
          <c:order val="0"/>
          <c:tx>
            <c:v>MT2</c:v>
          </c:tx>
          <c:spPr>
            <a:ln w="38100"/>
          </c:spPr>
          <c:cat>
            <c:strRef>
              <c:f>'GRAFICOS '!$L$46:$W$46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'GRAFICOS '!$L$47:$W$47</c:f>
              <c:numCache>
                <c:formatCode>0.0</c:formatCode>
                <c:ptCount val="12"/>
                <c:pt idx="0">
                  <c:v>11.164160169069238</c:v>
                </c:pt>
                <c:pt idx="1">
                  <c:v>11.937154575613125</c:v>
                </c:pt>
                <c:pt idx="2">
                  <c:v>11.781331152149795</c:v>
                </c:pt>
                <c:pt idx="3">
                  <c:v>11.713942439548209</c:v>
                </c:pt>
                <c:pt idx="4">
                  <c:v>11.888422712187396</c:v>
                </c:pt>
                <c:pt idx="5">
                  <c:v>12.061367852795065</c:v>
                </c:pt>
                <c:pt idx="6">
                  <c:v>12.044897033021371</c:v>
                </c:pt>
                <c:pt idx="7">
                  <c:v>11.556929268854905</c:v>
                </c:pt>
                <c:pt idx="8">
                  <c:v>11.534062652407879</c:v>
                </c:pt>
                <c:pt idx="9">
                  <c:v>11.612599832620086</c:v>
                </c:pt>
                <c:pt idx="10">
                  <c:v>11.842572872517136</c:v>
                </c:pt>
                <c:pt idx="11">
                  <c:v>11.912868763773677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97-4079-AC2D-002F976C78F0}"/>
            </c:ext>
          </c:extLst>
        </c:ser>
        <c:ser>
          <c:idx val="1"/>
          <c:order val="1"/>
          <c:tx>
            <c:v>MT3</c:v>
          </c:tx>
          <c:spPr>
            <a:ln w="34925"/>
          </c:spPr>
          <c:cat>
            <c:strRef>
              <c:f>'GRAFICOS '!$L$46:$W$46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'GRAFICOS '!$L$48:$W$48</c:f>
              <c:numCache>
                <c:formatCode>0.0</c:formatCode>
                <c:ptCount val="12"/>
                <c:pt idx="0">
                  <c:v>11.403672121356465</c:v>
                </c:pt>
                <c:pt idx="1">
                  <c:v>11.753637178075223</c:v>
                </c:pt>
                <c:pt idx="2">
                  <c:v>11.91423127777581</c:v>
                </c:pt>
                <c:pt idx="3">
                  <c:v>11.884061204723796</c:v>
                </c:pt>
                <c:pt idx="4">
                  <c:v>12.080218422218095</c:v>
                </c:pt>
                <c:pt idx="5">
                  <c:v>12.178956304543139</c:v>
                </c:pt>
                <c:pt idx="6">
                  <c:v>12.261168572903056</c:v>
                </c:pt>
                <c:pt idx="7">
                  <c:v>11.664391544278633</c:v>
                </c:pt>
                <c:pt idx="8">
                  <c:v>11.600901176983898</c:v>
                </c:pt>
                <c:pt idx="9">
                  <c:v>11.770627655315746</c:v>
                </c:pt>
                <c:pt idx="10">
                  <c:v>12.087266844337483</c:v>
                </c:pt>
                <c:pt idx="11">
                  <c:v>12.124151282163927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97-4079-AC2D-002F976C78F0}"/>
            </c:ext>
          </c:extLst>
        </c:ser>
        <c:ser>
          <c:idx val="2"/>
          <c:order val="2"/>
          <c:tx>
            <c:v>MT4</c:v>
          </c:tx>
          <c:spPr>
            <a:ln w="31750"/>
          </c:spPr>
          <c:cat>
            <c:strRef>
              <c:f>'GRAFICOS '!$L$46:$W$46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'GRAFICOS '!$L$49:$W$49</c:f>
              <c:numCache>
                <c:formatCode>0.0</c:formatCode>
                <c:ptCount val="12"/>
                <c:pt idx="0">
                  <c:v>11.54234203983329</c:v>
                </c:pt>
                <c:pt idx="1">
                  <c:v>12.121232556380383</c:v>
                </c:pt>
                <c:pt idx="2">
                  <c:v>12.187270586832309</c:v>
                </c:pt>
                <c:pt idx="3">
                  <c:v>12.205261871076793</c:v>
                </c:pt>
                <c:pt idx="4">
                  <c:v>12.653133742227793</c:v>
                </c:pt>
                <c:pt idx="5">
                  <c:v>12.81112640565577</c:v>
                </c:pt>
                <c:pt idx="6">
                  <c:v>12.636673129695424</c:v>
                </c:pt>
                <c:pt idx="7">
                  <c:v>12.102793996981649</c:v>
                </c:pt>
                <c:pt idx="8">
                  <c:v>12.225566197442284</c:v>
                </c:pt>
                <c:pt idx="9">
                  <c:v>12.307812194505004</c:v>
                </c:pt>
                <c:pt idx="10">
                  <c:v>12.736477093443726</c:v>
                </c:pt>
                <c:pt idx="11">
                  <c:v>12.734465369384179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97-4079-AC2D-002F976C7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653952"/>
        <c:axId val="126655488"/>
      </c:lineChart>
      <c:catAx>
        <c:axId val="126653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26655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6655488"/>
        <c:scaling>
          <c:orientation val="minMax"/>
          <c:min val="1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E"/>
                  <a:t>Cent US $ / kWh</a:t>
                </a:r>
              </a:p>
            </c:rich>
          </c:tx>
          <c:layout>
            <c:manualLayout>
              <c:xMode val="edge"/>
              <c:yMode val="edge"/>
              <c:x val="1.1173137840528554E-2"/>
              <c:y val="0.38636556060990912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266539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8733785862974029"/>
          <c:y val="0.91495601173020524"/>
          <c:w val="0.3165741696081093"/>
          <c:h val="6.4516129032258118E-2"/>
        </c:manualLayout>
      </c:layout>
      <c:overlay val="0"/>
      <c:txPr>
        <a:bodyPr/>
        <a:lstStyle/>
        <a:p>
          <a:pPr>
            <a:defRPr sz="69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VENTA TOTAL DE ENERGÍA ELÉCTRICA  AL MERCADO LIBRE POR NIVEL DE TENSIÓN</a:t>
            </a:r>
          </a:p>
        </c:rich>
      </c:tx>
      <c:layout>
        <c:manualLayout>
          <c:xMode val="edge"/>
          <c:yMode val="edge"/>
          <c:x val="0.13179945460340697"/>
          <c:y val="3.8922152497435282E-2"/>
        </c:manualLayout>
      </c:layout>
      <c:overlay val="0"/>
      <c:spPr>
        <a:solidFill>
          <a:srgbClr val="3798AF"/>
        </a:solidFill>
        <a:ln w="25400">
          <a:noFill/>
        </a:ln>
        <a:effectLst>
          <a:glow rad="63500">
            <a:schemeClr val="accent1">
              <a:satMod val="175000"/>
              <a:alpha val="40000"/>
            </a:schemeClr>
          </a:glow>
        </a:effectLst>
      </c:spPr>
    </c:title>
    <c:autoTitleDeleted val="0"/>
    <c:view3D>
      <c:rotX val="15"/>
      <c:rotY val="3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100539377549344"/>
          <c:y val="0.40351692229260738"/>
          <c:w val="0.69753978096191482"/>
          <c:h val="0.39755452439882416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 prstMaterial="plastic">
              <a:bevelT w="38100"/>
              <a:contourClr>
                <a:srgbClr val="000000"/>
              </a:contourClr>
            </a:sp3d>
          </c:spPr>
          <c:explosion val="12"/>
          <c:dPt>
            <c:idx val="0"/>
            <c:bubble3D val="0"/>
            <c:spPr>
              <a:solidFill>
                <a:srgbClr val="00B0F0"/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 prstMaterial="plastic">
                <a:bevelT w="38100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522-48F1-84EA-DAE145CF6A02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 prstMaterial="plastic">
                <a:bevelT w="38100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522-48F1-84EA-DAE145CF6A02}"/>
              </c:ext>
            </c:extLst>
          </c:dPt>
          <c:dPt>
            <c:idx val="2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 prstMaterial="plastic">
                <a:bevelT w="38100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522-48F1-84EA-DAE145CF6A02}"/>
              </c:ext>
            </c:extLst>
          </c:dPt>
          <c:dLbls>
            <c:dLbl>
              <c:idx val="0"/>
              <c:layout>
                <c:manualLayout>
                  <c:x val="-6.5808776042918252E-2"/>
                  <c:y val="-0.1921808772680897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22-48F1-84EA-DAE145CF6A02}"/>
                </c:ext>
              </c:extLst>
            </c:dLbl>
            <c:dLbl>
              <c:idx val="1"/>
              <c:layout>
                <c:manualLayout>
                  <c:x val="-4.8199017307877158E-2"/>
                  <c:y val="-0.11568962427313897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22-48F1-84EA-DAE145CF6A02}"/>
                </c:ext>
              </c:extLst>
            </c:dLbl>
            <c:dLbl>
              <c:idx val="2"/>
              <c:layout>
                <c:manualLayout>
                  <c:x val="0.12882101726582401"/>
                  <c:y val="-8.154047497879099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22-48F1-84EA-DAE145CF6A0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('5.3.2'!$D$84,'5.3.2'!$F$84,'5.3.2'!$H$84)</c:f>
              <c:strCache>
                <c:ptCount val="3"/>
                <c:pt idx="0">
                  <c:v>MAT</c:v>
                </c:pt>
                <c:pt idx="1">
                  <c:v>AT</c:v>
                </c:pt>
                <c:pt idx="2">
                  <c:v>MT</c:v>
                </c:pt>
              </c:strCache>
            </c:strRef>
          </c:cat>
          <c:val>
            <c:numRef>
              <c:f>('5.3.2'!$D$101,'5.3.2'!$F$101,'5.3.2'!$H$101)</c:f>
              <c:numCache>
                <c:formatCode>\ #\ ###\ ##0.00</c:formatCode>
                <c:ptCount val="3"/>
                <c:pt idx="0">
                  <c:v>17426.254921800002</c:v>
                </c:pt>
                <c:pt idx="1">
                  <c:v>2018.8861649999999</c:v>
                </c:pt>
                <c:pt idx="2">
                  <c:v>8836.631337599998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522-48F1-84EA-DAE145CF6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-4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VENTA TOTAL DE ENERGÍA ELÉCTRICA AL MERCADO REGULADO POR NIVEL DE TENSIÓN</a:t>
            </a:r>
          </a:p>
        </c:rich>
      </c:tx>
      <c:layout>
        <c:manualLayout>
          <c:xMode val="edge"/>
          <c:yMode val="edge"/>
          <c:x val="0.13447927642138258"/>
          <c:y val="4.2552993058608789E-2"/>
        </c:manualLayout>
      </c:layout>
      <c:overlay val="0"/>
      <c:spPr>
        <a:solidFill>
          <a:srgbClr val="3798AF"/>
        </a:solidFill>
        <a:ln w="25400">
          <a:noFill/>
        </a:ln>
        <a:effectLst>
          <a:glow rad="63500">
            <a:schemeClr val="accent1">
              <a:satMod val="175000"/>
              <a:alpha val="40000"/>
            </a:schemeClr>
          </a:glow>
        </a:effectLst>
      </c:spPr>
    </c:title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5028777276051339"/>
          <c:y val="0.39661479079820905"/>
          <c:w val="0.51061397809033271"/>
          <c:h val="0.38943924656476764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 w="38100"/>
              <a:contourClr>
                <a:srgbClr val="000000"/>
              </a:contourClr>
            </a:sp3d>
          </c:spPr>
          <c:explosion val="28"/>
          <c:dPt>
            <c:idx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 w="38100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300-4E39-95CB-BAC8BFC8A0EB}"/>
              </c:ext>
            </c:extLst>
          </c:dPt>
          <c:dPt>
            <c:idx val="1"/>
            <c:bubble3D val="0"/>
            <c:spPr>
              <a:scene3d>
                <a:camera prst="orthographicFront"/>
                <a:lightRig rig="threePt" dir="t"/>
              </a:scene3d>
              <a:sp3d>
                <a:bevelT w="38100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300-4E39-95CB-BAC8BFC8A0EB}"/>
              </c:ext>
            </c:extLst>
          </c:dPt>
          <c:dPt>
            <c:idx val="2"/>
            <c:bubble3D val="0"/>
            <c:spPr>
              <a:solidFill>
                <a:srgbClr val="00B0F0"/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 w="38100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300-4E39-95CB-BAC8BFC8A0E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6-5300-4E39-95CB-BAC8BFC8A0EB}"/>
              </c:ext>
            </c:extLst>
          </c:dPt>
          <c:dLbls>
            <c:dLbl>
              <c:idx val="0"/>
              <c:layout>
                <c:manualLayout>
                  <c:x val="0.122493045354333"/>
                  <c:y val="-6.838858430639013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00-4E39-95CB-BAC8BFC8A0EB}"/>
                </c:ext>
              </c:extLst>
            </c:dLbl>
            <c:dLbl>
              <c:idx val="1"/>
              <c:layout>
                <c:manualLayout>
                  <c:x val="9.0733849733672461E-2"/>
                  <c:y val="8.6888480328694232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00-4E39-95CB-BAC8BFC8A0EB}"/>
                </c:ext>
              </c:extLst>
            </c:dLbl>
            <c:dLbl>
              <c:idx val="2"/>
              <c:layout>
                <c:manualLayout>
                  <c:x val="-7.0050736545074793E-2"/>
                  <c:y val="-1.57262537039512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00-4E39-95CB-BAC8BFC8A0EB}"/>
                </c:ext>
              </c:extLst>
            </c:dLbl>
            <c:dLbl>
              <c:idx val="3"/>
              <c:layout>
                <c:manualLayout>
                  <c:x val="-9.1209618284032692E-2"/>
                  <c:y val="-6.7527752013059703E-2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 i="0"/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00-4E39-95CB-BAC8BFC8A0E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0"/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('5.3.2'!$O$84,'5.3.2'!$Q$84,'5.3.2'!$S$84,'5.3.2'!$M$84)</c:f>
              <c:strCache>
                <c:ptCount val="4"/>
                <c:pt idx="0">
                  <c:v>AT</c:v>
                </c:pt>
                <c:pt idx="1">
                  <c:v>MT</c:v>
                </c:pt>
                <c:pt idx="2">
                  <c:v>BT</c:v>
                </c:pt>
                <c:pt idx="3">
                  <c:v>MAT</c:v>
                </c:pt>
              </c:strCache>
            </c:strRef>
          </c:cat>
          <c:val>
            <c:numRef>
              <c:f>('5.3.2'!$P$101,'5.3.2'!$R$101,'5.3.2'!$T$101,'5.3.2'!$N$101)</c:f>
              <c:numCache>
                <c:formatCode>#,##0.0</c:formatCode>
                <c:ptCount val="4"/>
                <c:pt idx="0">
                  <c:v>0.12347664166855944</c:v>
                </c:pt>
                <c:pt idx="1">
                  <c:v>23.03913071295716</c:v>
                </c:pt>
                <c:pt idx="2">
                  <c:v>76.827470297728738</c:v>
                </c:pt>
                <c:pt idx="3" formatCode="#,##0.00">
                  <c:v>9.9223476455429713E-3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300-4E39-95CB-BAC8BFC8A0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 VENTA DE ENERGÍA ELÉCTRICA DE EMPRESAS DISTRIBUIDORAS POR TIPO DE MERCADO Y NIVEL DE TENSIÓN</a:t>
            </a:r>
          </a:p>
        </c:rich>
      </c:tx>
      <c:layout>
        <c:manualLayout>
          <c:xMode val="edge"/>
          <c:yMode val="edge"/>
          <c:x val="0.11389965332831689"/>
          <c:y val="2.2842566674050654E-2"/>
        </c:manualLayout>
      </c:layout>
      <c:overlay val="0"/>
      <c:spPr>
        <a:solidFill>
          <a:srgbClr val="3798AF"/>
        </a:solidFill>
        <a:ln w="25400">
          <a:noFill/>
        </a:ln>
        <a:effectLst>
          <a:glow rad="63500">
            <a:schemeClr val="accent1">
              <a:satMod val="175000"/>
              <a:alpha val="40000"/>
            </a:schemeClr>
          </a:glow>
        </a:effectLst>
      </c:spPr>
    </c:title>
    <c:autoTitleDeleted val="0"/>
    <c:plotArea>
      <c:layout>
        <c:manualLayout>
          <c:layoutTarget val="inner"/>
          <c:xMode val="edge"/>
          <c:yMode val="edge"/>
          <c:x val="0.28706708812317139"/>
          <c:y val="0.40101581914965501"/>
          <c:w val="0.35251838745328384"/>
          <c:h val="0.46706953711638644"/>
        </c:manualLayout>
      </c:layout>
      <c:doughnutChart>
        <c:varyColors val="1"/>
        <c:ser>
          <c:idx val="0"/>
          <c:order val="0"/>
          <c:tx>
            <c:strRef>
              <c:f>'5.3.2'!$Z$36</c:f>
              <c:strCache>
                <c:ptCount val="1"/>
                <c:pt idx="0">
                  <c:v>Mercado Libre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DBB-4B6E-835E-3D43F2FE9EFF}"/>
              </c:ext>
            </c:extLst>
          </c:dPt>
          <c:dPt>
            <c:idx val="1"/>
            <c:bubble3D val="0"/>
            <c:spPr>
              <a:solidFill>
                <a:srgbClr val="99CC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DBB-4B6E-835E-3D43F2FE9EFF}"/>
              </c:ext>
            </c:extLst>
          </c:dPt>
          <c:dPt>
            <c:idx val="2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DBB-4B6E-835E-3D43F2FE9EFF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DBB-4B6E-835E-3D43F2FE9EFF}"/>
              </c:ext>
            </c:extLst>
          </c:dPt>
          <c:dLbls>
            <c:dLbl>
              <c:idx val="0"/>
              <c:layout>
                <c:manualLayout>
                  <c:x val="2.1962119599914877E-2"/>
                  <c:y val="-1.424037731324193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0,7%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EDBB-4B6E-835E-3D43F2FE9EFF}"/>
                </c:ext>
              </c:extLst>
            </c:dLbl>
            <c:dLbl>
              <c:idx val="1"/>
              <c:layout>
                <c:manualLayout>
                  <c:x val="9.1116173120728925E-3"/>
                  <c:y val="1.3995754878466278E-2"/>
                </c:manualLayout>
              </c:layout>
              <c:tx>
                <c:rich>
                  <a:bodyPr/>
                  <a:lstStyle/>
                  <a:p>
                    <a:pPr>
                      <a:defRPr sz="9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8,5%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EDBB-4B6E-835E-3D43F2FE9EFF}"/>
                </c:ext>
              </c:extLst>
            </c:dLbl>
            <c:dLbl>
              <c:idx val="2"/>
              <c:layout>
                <c:manualLayout>
                  <c:x val="4.9788352196294371E-2"/>
                  <c:y val="4.551865799383709E-3"/>
                </c:manualLayout>
              </c:layout>
              <c:tx>
                <c:rich>
                  <a:bodyPr/>
                  <a:lstStyle/>
                  <a:p>
                    <a:pPr>
                      <a:defRPr sz="9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90,7%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EDBB-4B6E-835E-3D43F2FE9EF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BB-4B6E-835E-3D43F2FE9EFF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'5.3.2'!$AA$35:$AD$35</c:f>
              <c:strCache>
                <c:ptCount val="4"/>
                <c:pt idx="0">
                  <c:v>MAT</c:v>
                </c:pt>
                <c:pt idx="1">
                  <c:v>AT</c:v>
                </c:pt>
                <c:pt idx="2">
                  <c:v>MT</c:v>
                </c:pt>
                <c:pt idx="3">
                  <c:v>BT</c:v>
                </c:pt>
              </c:strCache>
            </c:strRef>
          </c:cat>
          <c:val>
            <c:numRef>
              <c:f>'5.3.2'!$AA$36:$AD$36</c:f>
              <c:numCache>
                <c:formatCode>_(* #,##0.00_);_(* \(#,##0.00\);_(* "-"??_);_(@_)</c:formatCode>
                <c:ptCount val="4"/>
                <c:pt idx="0">
                  <c:v>23.866272200000001</c:v>
                </c:pt>
                <c:pt idx="1">
                  <c:v>273.242255</c:v>
                </c:pt>
                <c:pt idx="2">
                  <c:v>2918.9506429999992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DBB-4B6E-835E-3D43F2FE9EFF}"/>
            </c:ext>
          </c:extLst>
        </c:ser>
        <c:ser>
          <c:idx val="1"/>
          <c:order val="1"/>
          <c:tx>
            <c:strRef>
              <c:f>'5.3.2'!$Z$37</c:f>
              <c:strCache>
                <c:ptCount val="1"/>
                <c:pt idx="0">
                  <c:v>Mercado Regulado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explosion val="3"/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EDBB-4B6E-835E-3D43F2FE9EFF}"/>
              </c:ext>
            </c:extLst>
          </c:dPt>
          <c:dPt>
            <c:idx val="1"/>
            <c:bubble3D val="0"/>
            <c:spPr>
              <a:solidFill>
                <a:srgbClr val="00B05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EDBB-4B6E-835E-3D43F2FE9EFF}"/>
              </c:ext>
            </c:extLst>
          </c:dPt>
          <c:dPt>
            <c:idx val="2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EDBB-4B6E-835E-3D43F2FE9EFF}"/>
              </c:ext>
            </c:extLst>
          </c:dPt>
          <c:dPt>
            <c:idx val="3"/>
            <c:bubble3D val="0"/>
            <c:spPr>
              <a:solidFill>
                <a:srgbClr val="00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EDBB-4B6E-835E-3D43F2FE9EF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BB-4B6E-835E-3D43F2FE9EF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BB-4B6E-835E-3D43F2FE9EF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9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23%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E-EDBB-4B6E-835E-3D43F2FE9EF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9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76,8%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0-EDBB-4B6E-835E-3D43F2FE9EFF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'5.3.2'!$AA$35:$AD$35</c:f>
              <c:strCache>
                <c:ptCount val="4"/>
                <c:pt idx="0">
                  <c:v>MAT</c:v>
                </c:pt>
                <c:pt idx="1">
                  <c:v>AT</c:v>
                </c:pt>
                <c:pt idx="2">
                  <c:v>MT</c:v>
                </c:pt>
                <c:pt idx="3">
                  <c:v>BT</c:v>
                </c:pt>
              </c:strCache>
            </c:strRef>
          </c:cat>
          <c:val>
            <c:numRef>
              <c:f>'5.3.2'!$AA$37:$AD$37</c:f>
              <c:numCache>
                <c:formatCode>#\ ###\ ###\ ##0.0</c:formatCode>
                <c:ptCount val="4"/>
                <c:pt idx="0" formatCode="_(* #,##0.00_);_(* \(#,##0.00\);_(* &quot;-&quot;??_);_(@_)">
                  <c:v>1.8989340000000001</c:v>
                </c:pt>
                <c:pt idx="1">
                  <c:v>23.630898800000004</c:v>
                </c:pt>
                <c:pt idx="2" formatCode="_(* #,##0.00_);_(* \(#,##0.00\);_(* &quot;-&quot;??_);_(@_)">
                  <c:v>4409.2174759599966</c:v>
                </c:pt>
                <c:pt idx="3" formatCode="_(* #,##0.00_);_(* \(#,##0.00\);_(* &quot;-&quot;??_);_(@_)">
                  <c:v>14703.203384320024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DBB-4B6E-835E-3D43F2FE9E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130"/>
        <c:holeSize val="25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4438866643376058"/>
          <c:y val="0.37069335642507606"/>
          <c:w val="0.3158397606442539"/>
          <c:h val="0.150180370676171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5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VENTA DE ENERGÍA ELÉCTRICA  DE EMPRESAS DISTRIBUIDORAS  
 POR NIVEL DE TENSIÓN</a:t>
            </a:r>
          </a:p>
        </c:rich>
      </c:tx>
      <c:layout>
        <c:manualLayout>
          <c:xMode val="edge"/>
          <c:yMode val="edge"/>
          <c:x val="0.26264307870607084"/>
          <c:y val="1.5228467285579073E-2"/>
        </c:manualLayout>
      </c:layout>
      <c:overlay val="0"/>
      <c:spPr>
        <a:solidFill>
          <a:srgbClr val="3798AF"/>
        </a:solidFill>
        <a:ln w="25400">
          <a:noFill/>
        </a:ln>
        <a:effectLst>
          <a:glow rad="63500">
            <a:schemeClr val="accent1">
              <a:satMod val="175000"/>
              <a:alpha val="40000"/>
            </a:schemeClr>
          </a:glow>
        </a:effectLst>
      </c:spPr>
    </c:title>
    <c:autoTitleDeleted val="0"/>
    <c:view3D>
      <c:rotX val="23"/>
      <c:hPercent val="56"/>
      <c:rotY val="22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12700">
          <a:solidFill>
            <a:srgbClr val="808080"/>
          </a:solidFill>
          <a:prstDash val="solid"/>
        </a:ln>
      </c:spPr>
    </c:sideWall>
    <c:backWall>
      <c:thickness val="0"/>
      <c:spPr>
        <a:noFill/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422638293667611"/>
          <c:y val="0.19805295667785569"/>
          <c:w val="0.82767978290366351"/>
          <c:h val="0.6696226446099483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'5.3.2'!$Z$30</c:f>
              <c:strCache>
                <c:ptCount val="1"/>
                <c:pt idx="0">
                  <c:v>Total anual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996633"/>
              </a:solidFill>
            </c:spPr>
            <c:extLst>
              <c:ext xmlns:c16="http://schemas.microsoft.com/office/drawing/2014/chart" uri="{C3380CC4-5D6E-409C-BE32-E72D297353CC}">
                <c16:uniqueId val="{00000001-C0F9-4FDE-A44A-69D3BA33A8A0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C0F9-4FDE-A44A-69D3BA33A8A0}"/>
              </c:ext>
            </c:extLst>
          </c:dPt>
          <c:dPt>
            <c:idx val="3"/>
            <c:invertIfNegative val="0"/>
            <c:bubble3D val="0"/>
            <c:spPr>
              <a:solidFill>
                <a:srgbClr val="996633"/>
              </a:solidFill>
            </c:spPr>
            <c:extLst>
              <c:ext xmlns:c16="http://schemas.microsoft.com/office/drawing/2014/chart" uri="{C3380CC4-5D6E-409C-BE32-E72D297353CC}">
                <c16:uniqueId val="{00000005-C0F9-4FDE-A44A-69D3BA33A8A0}"/>
              </c:ext>
            </c:extLst>
          </c:dPt>
          <c:dPt>
            <c:idx val="4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7-C0F9-4FDE-A44A-69D3BA33A8A0}"/>
              </c:ext>
            </c:extLst>
          </c:dPt>
          <c:cat>
            <c:multiLvlStrRef>
              <c:f>'5.3.2'!$AA$24:$AG$27</c:f>
              <c:multiLvlStrCache>
                <c:ptCount val="7"/>
                <c:lvl>
                  <c:pt idx="0">
                    <c:v>MAT</c:v>
                  </c:pt>
                  <c:pt idx="1">
                    <c:v>AT</c:v>
                  </c:pt>
                  <c:pt idx="2">
                    <c:v>MT</c:v>
                  </c:pt>
                  <c:pt idx="3">
                    <c:v>MAT</c:v>
                  </c:pt>
                  <c:pt idx="4">
                    <c:v>AT</c:v>
                  </c:pt>
                  <c:pt idx="5">
                    <c:v>MT</c:v>
                  </c:pt>
                  <c:pt idx="6">
                    <c:v>BT</c:v>
                  </c:pt>
                </c:lvl>
                <c:lvl>
                  <c:pt idx="0">
                    <c:v>Mercado libre</c:v>
                  </c:pt>
                  <c:pt idx="4">
                    <c:v>Mercado regulado</c:v>
                  </c:pt>
                </c:lvl>
              </c:multiLvlStrCache>
            </c:multiLvlStrRef>
          </c:cat>
          <c:val>
            <c:numRef>
              <c:f>'5.3.2'!$AA$30:$AG$30</c:f>
              <c:numCache>
                <c:formatCode>#\ ##0.00</c:formatCode>
                <c:ptCount val="7"/>
                <c:pt idx="0">
                  <c:v>23.866272200000001</c:v>
                </c:pt>
                <c:pt idx="1">
                  <c:v>273.242255</c:v>
                </c:pt>
                <c:pt idx="2">
                  <c:v>2918.9506429999992</c:v>
                </c:pt>
                <c:pt idx="3">
                  <c:v>1.8989340000000001</c:v>
                </c:pt>
                <c:pt idx="4">
                  <c:v>23.630898800000004</c:v>
                </c:pt>
                <c:pt idx="5">
                  <c:v>4409.2174759599966</c:v>
                </c:pt>
                <c:pt idx="6">
                  <c:v>14703.203384320024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0F9-4FDE-A44A-69D3BA33A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5070080"/>
        <c:axId val="115071616"/>
        <c:axId val="0"/>
      </c:bar3DChart>
      <c:catAx>
        <c:axId val="115070080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15071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5071616"/>
        <c:scaling>
          <c:orientation val="minMax"/>
          <c:max val="110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150700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.xml"/><Relationship Id="rId2" Type="http://schemas.openxmlformats.org/officeDocument/2006/relationships/chart" Target="../charts/chart39.xml"/><Relationship Id="rId1" Type="http://schemas.openxmlformats.org/officeDocument/2006/relationships/chart" Target="../charts/chart38.xml"/><Relationship Id="rId4" Type="http://schemas.openxmlformats.org/officeDocument/2006/relationships/chart" Target="../charts/chart41.xml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9.xml"/><Relationship Id="rId3" Type="http://schemas.openxmlformats.org/officeDocument/2006/relationships/chart" Target="../charts/chart44.xml"/><Relationship Id="rId7" Type="http://schemas.openxmlformats.org/officeDocument/2006/relationships/chart" Target="../charts/chart48.xml"/><Relationship Id="rId2" Type="http://schemas.openxmlformats.org/officeDocument/2006/relationships/chart" Target="../charts/chart43.xml"/><Relationship Id="rId1" Type="http://schemas.openxmlformats.org/officeDocument/2006/relationships/chart" Target="../charts/chart42.xml"/><Relationship Id="rId6" Type="http://schemas.openxmlformats.org/officeDocument/2006/relationships/chart" Target="../charts/chart47.xml"/><Relationship Id="rId5" Type="http://schemas.openxmlformats.org/officeDocument/2006/relationships/chart" Target="../charts/chart46.xml"/><Relationship Id="rId4" Type="http://schemas.openxmlformats.org/officeDocument/2006/relationships/chart" Target="../charts/chart45.xml"/><Relationship Id="rId9" Type="http://schemas.openxmlformats.org/officeDocument/2006/relationships/chart" Target="../charts/chart50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3.xml"/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2457450</xdr:colOff>
      <xdr:row>77</xdr:row>
      <xdr:rowOff>90206</xdr:rowOff>
    </xdr:from>
    <xdr:to>
      <xdr:col>9</xdr:col>
      <xdr:colOff>428625</xdr:colOff>
      <xdr:row>94</xdr:row>
      <xdr:rowOff>128306</xdr:rowOff>
    </xdr:to>
    <xdr:graphicFrame macro="">
      <xdr:nvGraphicFramePr>
        <xdr:cNvPr id="18205193" name="Chart 9">
          <a:extLst>
            <a:ext uri="{FF2B5EF4-FFF2-40B4-BE49-F238E27FC236}">
              <a16:creationId xmlns:a16="http://schemas.microsoft.com/office/drawing/2014/main" id="{00000000-0008-0000-0100-000009CA1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0.4214</cdr:x>
      <cdr:y>0.11514</cdr:y>
    </cdr:from>
    <cdr:to>
      <cdr:x>0.67411</cdr:x>
      <cdr:y>0.17813</cdr:y>
    </cdr:to>
    <cdr:sp macro="" textlink="">
      <cdr:nvSpPr>
        <cdr:cNvPr id="13313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94431" y="415459"/>
          <a:ext cx="1855704" cy="2272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PE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TOTAL :  22 355 GWh</a:t>
          </a:r>
          <a:endParaRPr lang="es-PE" sz="1000"/>
        </a:p>
      </cdr:txBody>
    </cdr:sp>
  </cdr:relSizeAnchor>
  <cdr:relSizeAnchor xmlns:cdr="http://schemas.openxmlformats.org/drawingml/2006/chartDrawing">
    <cdr:from>
      <cdr:x>0.74024</cdr:x>
      <cdr:y>0.15802</cdr:y>
    </cdr:from>
    <cdr:to>
      <cdr:x>0.80962</cdr:x>
      <cdr:y>0.20478</cdr:y>
    </cdr:to>
    <cdr:sp macro="" textlink="">
      <cdr:nvSpPr>
        <cdr:cNvPr id="351235" name="Text Box 10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22861" y="576965"/>
          <a:ext cx="508263" cy="17073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65,77%</a:t>
          </a:r>
        </a:p>
      </cdr:txBody>
    </cdr:sp>
  </cdr:relSizeAnchor>
  <cdr:relSizeAnchor xmlns:cdr="http://schemas.openxmlformats.org/drawingml/2006/chartDrawing">
    <cdr:from>
      <cdr:x>0.66378</cdr:x>
      <cdr:y>0.49653</cdr:y>
    </cdr:from>
    <cdr:to>
      <cdr:x>0.73824</cdr:x>
      <cdr:y>0.54585</cdr:y>
    </cdr:to>
    <cdr:sp macro="" textlink="">
      <cdr:nvSpPr>
        <cdr:cNvPr id="351236" name="Text Box 10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62728" y="1812967"/>
          <a:ext cx="545477" cy="18008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19,72%</a:t>
          </a:r>
        </a:p>
      </cdr:txBody>
    </cdr:sp>
  </cdr:relSizeAnchor>
  <cdr:relSizeAnchor xmlns:cdr="http://schemas.openxmlformats.org/drawingml/2006/chartDrawing">
    <cdr:from>
      <cdr:x>0.59358</cdr:x>
      <cdr:y>0.75978</cdr:y>
    </cdr:from>
    <cdr:to>
      <cdr:x>0.65333</cdr:x>
      <cdr:y>0.80291</cdr:y>
    </cdr:to>
    <cdr:sp macro="" textlink="">
      <cdr:nvSpPr>
        <cdr:cNvPr id="351237" name="Text Box 10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58756" y="2741493"/>
          <a:ext cx="438757" cy="1556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0,11%</a:t>
          </a:r>
        </a:p>
      </cdr:txBody>
    </cdr:sp>
  </cdr:relSizeAnchor>
  <cdr:relSizeAnchor xmlns:cdr="http://schemas.openxmlformats.org/drawingml/2006/chartDrawing">
    <cdr:from>
      <cdr:x>0.43343</cdr:x>
      <cdr:y>0.60012</cdr:y>
    </cdr:from>
    <cdr:to>
      <cdr:x>0.50278</cdr:x>
      <cdr:y>0.64975</cdr:y>
    </cdr:to>
    <cdr:sp macro="" textlink="">
      <cdr:nvSpPr>
        <cdr:cNvPr id="351238" name="Text Box 10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70181" y="2351017"/>
          <a:ext cx="523240" cy="194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13,06%</a:t>
          </a:r>
        </a:p>
      </cdr:txBody>
    </cdr:sp>
  </cdr:relSizeAnchor>
  <cdr:relSizeAnchor xmlns:cdr="http://schemas.openxmlformats.org/drawingml/2006/chartDrawing">
    <cdr:from>
      <cdr:x>0.3561</cdr:x>
      <cdr:y>0.73898</cdr:y>
    </cdr:from>
    <cdr:to>
      <cdr:x>0.41856</cdr:x>
      <cdr:y>0.7803</cdr:y>
    </cdr:to>
    <cdr:sp macro="" textlink="">
      <cdr:nvSpPr>
        <cdr:cNvPr id="351239" name="Text Box 10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14893" y="2666440"/>
          <a:ext cx="458683" cy="1491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1,22%</a:t>
          </a:r>
        </a:p>
      </cdr:txBody>
    </cdr:sp>
  </cdr:relSizeAnchor>
  <cdr:relSizeAnchor xmlns:cdr="http://schemas.openxmlformats.org/drawingml/2006/chartDrawing">
    <cdr:from>
      <cdr:x>0.29787</cdr:x>
      <cdr:y>0.75813</cdr:y>
    </cdr:from>
    <cdr:to>
      <cdr:x>0.35091</cdr:x>
      <cdr:y>0.81246</cdr:y>
    </cdr:to>
    <cdr:sp macro="" textlink="">
      <cdr:nvSpPr>
        <cdr:cNvPr id="351240" name="Text Box 10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82130" y="2768122"/>
          <a:ext cx="388561" cy="1983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0,11%</a:t>
          </a:r>
        </a:p>
      </cdr:txBody>
    </cdr:sp>
  </cdr:relSizeAnchor>
  <cdr:relSizeAnchor xmlns:cdr="http://schemas.openxmlformats.org/drawingml/2006/chartDrawing">
    <cdr:from>
      <cdr:x>0.51936</cdr:x>
      <cdr:y>0.76407</cdr:y>
    </cdr:from>
    <cdr:to>
      <cdr:x>0.5791</cdr:x>
      <cdr:y>0.80769</cdr:y>
    </cdr:to>
    <cdr:sp macro="" textlink="">
      <cdr:nvSpPr>
        <cdr:cNvPr id="9" name="Text Box 10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3772" y="2756973"/>
          <a:ext cx="438684" cy="1573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0,01%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0.3183</cdr:x>
      <cdr:y>0.15973</cdr:y>
    </cdr:from>
    <cdr:to>
      <cdr:x>0.66945</cdr:x>
      <cdr:y>0.2707</cdr:y>
    </cdr:to>
    <cdr:sp macro="" textlink="">
      <cdr:nvSpPr>
        <cdr:cNvPr id="1433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82612" y="547687"/>
          <a:ext cx="1758903" cy="38120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PE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TOTAL :  25 066 GWh</a:t>
          </a:r>
          <a:endParaRPr lang="es-PE" sz="1200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42</xdr:row>
      <xdr:rowOff>123825</xdr:rowOff>
    </xdr:from>
    <xdr:to>
      <xdr:col>7</xdr:col>
      <xdr:colOff>219075</xdr:colOff>
      <xdr:row>63</xdr:row>
      <xdr:rowOff>66675</xdr:rowOff>
    </xdr:to>
    <xdr:graphicFrame macro="">
      <xdr:nvGraphicFramePr>
        <xdr:cNvPr id="5954" name="Chart 1">
          <a:extLst>
            <a:ext uri="{FF2B5EF4-FFF2-40B4-BE49-F238E27FC236}">
              <a16:creationId xmlns:a16="http://schemas.microsoft.com/office/drawing/2014/main" id="{00000000-0008-0000-0400-00004217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219075</xdr:colOff>
      <xdr:row>21</xdr:row>
      <xdr:rowOff>114300</xdr:rowOff>
    </xdr:from>
    <xdr:to>
      <xdr:col>7</xdr:col>
      <xdr:colOff>209550</xdr:colOff>
      <xdr:row>41</xdr:row>
      <xdr:rowOff>47625</xdr:rowOff>
    </xdr:to>
    <xdr:graphicFrame macro="">
      <xdr:nvGraphicFramePr>
        <xdr:cNvPr id="5955" name="Chart 2">
          <a:extLst>
            <a:ext uri="{FF2B5EF4-FFF2-40B4-BE49-F238E27FC236}">
              <a16:creationId xmlns:a16="http://schemas.microsoft.com/office/drawing/2014/main" id="{00000000-0008-0000-0400-00004317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0.3572</cdr:x>
      <cdr:y>0.16442</cdr:y>
    </cdr:from>
    <cdr:to>
      <cdr:x>0.75444</cdr:x>
      <cdr:y>0.24886</cdr:y>
    </cdr:to>
    <cdr:sp macro="" textlink="">
      <cdr:nvSpPr>
        <cdr:cNvPr id="163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10791" y="468264"/>
          <a:ext cx="2236173" cy="24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75" b="1" i="0" strike="noStrike">
              <a:solidFill>
                <a:srgbClr val="000000"/>
              </a:solidFill>
              <a:latin typeface="Arial"/>
              <a:cs typeface="Arial"/>
            </a:rPr>
            <a:t>TOTAL  :  47</a:t>
          </a:r>
          <a:r>
            <a:rPr lang="es-ES" sz="1075" b="1" i="0" strike="noStrike" baseline="0">
              <a:solidFill>
                <a:srgbClr val="000000"/>
              </a:solidFill>
              <a:latin typeface="Arial"/>
              <a:cs typeface="Arial"/>
            </a:rPr>
            <a:t> 421</a:t>
          </a:r>
          <a:r>
            <a:rPr lang="es-ES" sz="1075" b="1" i="0" strike="noStrike">
              <a:solidFill>
                <a:srgbClr val="000000"/>
              </a:solidFill>
              <a:latin typeface="Arial"/>
              <a:cs typeface="Arial"/>
            </a:rPr>
            <a:t> GWh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276225</xdr:colOff>
      <xdr:row>75</xdr:row>
      <xdr:rowOff>9525</xdr:rowOff>
    </xdr:from>
    <xdr:to>
      <xdr:col>5</xdr:col>
      <xdr:colOff>695325</xdr:colOff>
      <xdr:row>96</xdr:row>
      <xdr:rowOff>123825</xdr:rowOff>
    </xdr:to>
    <xdr:graphicFrame macro="">
      <xdr:nvGraphicFramePr>
        <xdr:cNvPr id="1917295" name="Chart 1">
          <a:extLst>
            <a:ext uri="{FF2B5EF4-FFF2-40B4-BE49-F238E27FC236}">
              <a16:creationId xmlns:a16="http://schemas.microsoft.com/office/drawing/2014/main" id="{00000000-0008-0000-0500-00006F411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86</xdr:row>
      <xdr:rowOff>19050</xdr:rowOff>
    </xdr:from>
    <xdr:to>
      <xdr:col>5</xdr:col>
      <xdr:colOff>628650</xdr:colOff>
      <xdr:row>114</xdr:row>
      <xdr:rowOff>19050</xdr:rowOff>
    </xdr:to>
    <xdr:graphicFrame macro="">
      <xdr:nvGraphicFramePr>
        <xdr:cNvPr id="8022" name="Chart 1">
          <a:extLst>
            <a:ext uri="{FF2B5EF4-FFF2-40B4-BE49-F238E27FC236}">
              <a16:creationId xmlns:a16="http://schemas.microsoft.com/office/drawing/2014/main" id="{00000000-0008-0000-0600-0000561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114300</xdr:colOff>
      <xdr:row>86</xdr:row>
      <xdr:rowOff>57150</xdr:rowOff>
    </xdr:from>
    <xdr:to>
      <xdr:col>16</xdr:col>
      <xdr:colOff>0</xdr:colOff>
      <xdr:row>114</xdr:row>
      <xdr:rowOff>28575</xdr:rowOff>
    </xdr:to>
    <xdr:graphicFrame macro="">
      <xdr:nvGraphicFramePr>
        <xdr:cNvPr id="8023" name="Chart 2">
          <a:extLst>
            <a:ext uri="{FF2B5EF4-FFF2-40B4-BE49-F238E27FC236}">
              <a16:creationId xmlns:a16="http://schemas.microsoft.com/office/drawing/2014/main" id="{00000000-0008-0000-0600-0000571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257175</xdr:colOff>
      <xdr:row>87</xdr:row>
      <xdr:rowOff>85725</xdr:rowOff>
    </xdr:from>
    <xdr:to>
      <xdr:col>6</xdr:col>
      <xdr:colOff>552450</xdr:colOff>
      <xdr:row>111</xdr:row>
      <xdr:rowOff>19050</xdr:rowOff>
    </xdr:to>
    <xdr:graphicFrame macro="">
      <xdr:nvGraphicFramePr>
        <xdr:cNvPr id="9061" name="Chart 1">
          <a:extLst>
            <a:ext uri="{FF2B5EF4-FFF2-40B4-BE49-F238E27FC236}">
              <a16:creationId xmlns:a16="http://schemas.microsoft.com/office/drawing/2014/main" id="{00000000-0008-0000-0700-00006523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142875</xdr:colOff>
      <xdr:row>87</xdr:row>
      <xdr:rowOff>104775</xdr:rowOff>
    </xdr:from>
    <xdr:to>
      <xdr:col>16</xdr:col>
      <xdr:colOff>685800</xdr:colOff>
      <xdr:row>111</xdr:row>
      <xdr:rowOff>0</xdr:rowOff>
    </xdr:to>
    <xdr:graphicFrame macro="">
      <xdr:nvGraphicFramePr>
        <xdr:cNvPr id="9062" name="Chart 2">
          <a:extLst>
            <a:ext uri="{FF2B5EF4-FFF2-40B4-BE49-F238E27FC236}">
              <a16:creationId xmlns:a16="http://schemas.microsoft.com/office/drawing/2014/main" id="{00000000-0008-0000-0700-00006623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1681</xdr:colOff>
      <xdr:row>81</xdr:row>
      <xdr:rowOff>180975</xdr:rowOff>
    </xdr:from>
    <xdr:to>
      <xdr:col>7</xdr:col>
      <xdr:colOff>739588</xdr:colOff>
      <xdr:row>113</xdr:row>
      <xdr:rowOff>142875</xdr:rowOff>
    </xdr:to>
    <xdr:graphicFrame macro="">
      <xdr:nvGraphicFramePr>
        <xdr:cNvPr id="10097" name="Chart 1">
          <a:extLst>
            <a:ext uri="{FF2B5EF4-FFF2-40B4-BE49-F238E27FC236}">
              <a16:creationId xmlns:a16="http://schemas.microsoft.com/office/drawing/2014/main" id="{00000000-0008-0000-0800-00007127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190500</xdr:colOff>
      <xdr:row>81</xdr:row>
      <xdr:rowOff>145678</xdr:rowOff>
    </xdr:from>
    <xdr:to>
      <xdr:col>16</xdr:col>
      <xdr:colOff>895349</xdr:colOff>
      <xdr:row>113</xdr:row>
      <xdr:rowOff>123826</xdr:rowOff>
    </xdr:to>
    <xdr:graphicFrame macro="">
      <xdr:nvGraphicFramePr>
        <xdr:cNvPr id="10098" name="Chart 2">
          <a:extLst>
            <a:ext uri="{FF2B5EF4-FFF2-40B4-BE49-F238E27FC236}">
              <a16:creationId xmlns:a16="http://schemas.microsoft.com/office/drawing/2014/main" id="{00000000-0008-0000-0800-00007227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2105025</xdr:colOff>
      <xdr:row>85</xdr:row>
      <xdr:rowOff>28575</xdr:rowOff>
    </xdr:from>
    <xdr:to>
      <xdr:col>12</xdr:col>
      <xdr:colOff>628650</xdr:colOff>
      <xdr:row>111</xdr:row>
      <xdr:rowOff>104775</xdr:rowOff>
    </xdr:to>
    <xdr:graphicFrame macro="">
      <xdr:nvGraphicFramePr>
        <xdr:cNvPr id="10688" name="Chart 6">
          <a:extLst>
            <a:ext uri="{FF2B5EF4-FFF2-40B4-BE49-F238E27FC236}">
              <a16:creationId xmlns:a16="http://schemas.microsoft.com/office/drawing/2014/main" id="{00000000-0008-0000-0900-0000C02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0.38901</cdr:x>
      <cdr:y>0.13209</cdr:y>
    </cdr:from>
    <cdr:to>
      <cdr:x>0.63943</cdr:x>
      <cdr:y>0.20091</cdr:y>
    </cdr:to>
    <cdr:sp macro="" textlink="">
      <cdr:nvSpPr>
        <cdr:cNvPr id="29697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00282" y="846038"/>
          <a:ext cx="2768216" cy="4407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TOTAL  :  47 421 GWh</a:t>
          </a:r>
        </a:p>
        <a:p xmlns:a="http://schemas.openxmlformats.org/drawingml/2006/main">
          <a:pPr algn="ctr" rtl="0">
            <a:defRPr sz="1000"/>
          </a:pPr>
          <a:endParaRPr lang="es-ES" sz="1200" b="1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0.3072</cdr:x>
      <cdr:y>0.1289</cdr:y>
    </cdr:from>
    <cdr:to>
      <cdr:x>0.77439</cdr:x>
      <cdr:y>0.19551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25856" y="518248"/>
          <a:ext cx="2945339" cy="2678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400" b="1" i="0" u="none" strike="noStrike">
              <a:solidFill>
                <a:srgbClr val="000000"/>
              </a:solidFill>
              <a:latin typeface="Arial"/>
              <a:cs typeface="Arial"/>
            </a:rPr>
            <a:t>Total clientes:  7 564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747</a:t>
          </a:r>
          <a:endParaRPr lang="en-US" sz="1400" b="1" i="0" u="none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1225923</xdr:colOff>
      <xdr:row>172</xdr:row>
      <xdr:rowOff>82364</xdr:rowOff>
    </xdr:from>
    <xdr:to>
      <xdr:col>15</xdr:col>
      <xdr:colOff>44262</xdr:colOff>
      <xdr:row>222</xdr:row>
      <xdr:rowOff>120464</xdr:rowOff>
    </xdr:to>
    <xdr:graphicFrame macro="">
      <xdr:nvGraphicFramePr>
        <xdr:cNvPr id="19260574" name="Chart 7">
          <a:extLst>
            <a:ext uri="{FF2B5EF4-FFF2-40B4-BE49-F238E27FC236}">
              <a16:creationId xmlns:a16="http://schemas.microsoft.com/office/drawing/2014/main" id="{00000000-0008-0000-0A00-00009EE42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1221441</xdr:colOff>
      <xdr:row>122</xdr:row>
      <xdr:rowOff>79562</xdr:rowOff>
    </xdr:from>
    <xdr:to>
      <xdr:col>15</xdr:col>
      <xdr:colOff>30255</xdr:colOff>
      <xdr:row>168</xdr:row>
      <xdr:rowOff>60512</xdr:rowOff>
    </xdr:to>
    <xdr:graphicFrame macro="">
      <xdr:nvGraphicFramePr>
        <xdr:cNvPr id="19260575" name="Chart 8">
          <a:extLst>
            <a:ext uri="{FF2B5EF4-FFF2-40B4-BE49-F238E27FC236}">
              <a16:creationId xmlns:a16="http://schemas.microsoft.com/office/drawing/2014/main" id="{00000000-0008-0000-0A00-00009FE42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1203512</xdr:colOff>
      <xdr:row>227</xdr:row>
      <xdr:rowOff>122704</xdr:rowOff>
    </xdr:from>
    <xdr:to>
      <xdr:col>15</xdr:col>
      <xdr:colOff>2801</xdr:colOff>
      <xdr:row>275</xdr:row>
      <xdr:rowOff>122705</xdr:rowOff>
    </xdr:to>
    <xdr:graphicFrame macro="">
      <xdr:nvGraphicFramePr>
        <xdr:cNvPr id="19260576" name="Chart 9">
          <a:extLst>
            <a:ext uri="{FF2B5EF4-FFF2-40B4-BE49-F238E27FC236}">
              <a16:creationId xmlns:a16="http://schemas.microsoft.com/office/drawing/2014/main" id="{00000000-0008-0000-0A00-0000A0E42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842682</xdr:colOff>
      <xdr:row>84</xdr:row>
      <xdr:rowOff>54909</xdr:rowOff>
    </xdr:from>
    <xdr:to>
      <xdr:col>15</xdr:col>
      <xdr:colOff>33618</xdr:colOff>
      <xdr:row>108</xdr:row>
      <xdr:rowOff>19050</xdr:rowOff>
    </xdr:to>
    <xdr:graphicFrame macro="">
      <xdr:nvGraphicFramePr>
        <xdr:cNvPr id="19316893" name="Chart 1">
          <a:extLst>
            <a:ext uri="{FF2B5EF4-FFF2-40B4-BE49-F238E27FC236}">
              <a16:creationId xmlns:a16="http://schemas.microsoft.com/office/drawing/2014/main" id="{00000000-0008-0000-0B00-00009DC026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939614</xdr:colOff>
      <xdr:row>116</xdr:row>
      <xdr:rowOff>18863</xdr:rowOff>
    </xdr:from>
    <xdr:to>
      <xdr:col>15</xdr:col>
      <xdr:colOff>11206</xdr:colOff>
      <xdr:row>156</xdr:row>
      <xdr:rowOff>34637</xdr:rowOff>
    </xdr:to>
    <xdr:graphicFrame macro="">
      <xdr:nvGraphicFramePr>
        <xdr:cNvPr id="19316894" name="Chart 2">
          <a:extLst>
            <a:ext uri="{FF2B5EF4-FFF2-40B4-BE49-F238E27FC236}">
              <a16:creationId xmlns:a16="http://schemas.microsoft.com/office/drawing/2014/main" id="{00000000-0008-0000-0B00-00009EC026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1008496</xdr:colOff>
      <xdr:row>163</xdr:row>
      <xdr:rowOff>39543</xdr:rowOff>
    </xdr:from>
    <xdr:to>
      <xdr:col>15</xdr:col>
      <xdr:colOff>17319</xdr:colOff>
      <xdr:row>213</xdr:row>
      <xdr:rowOff>0</xdr:rowOff>
    </xdr:to>
    <xdr:graphicFrame macro="">
      <xdr:nvGraphicFramePr>
        <xdr:cNvPr id="19316895" name="Chart 3">
          <a:extLst>
            <a:ext uri="{FF2B5EF4-FFF2-40B4-BE49-F238E27FC236}">
              <a16:creationId xmlns:a16="http://schemas.microsoft.com/office/drawing/2014/main" id="{00000000-0008-0000-0B00-00009FC026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1480297</xdr:colOff>
      <xdr:row>127</xdr:row>
      <xdr:rowOff>95250</xdr:rowOff>
    </xdr:from>
    <xdr:to>
      <xdr:col>14</xdr:col>
      <xdr:colOff>596713</xdr:colOff>
      <xdr:row>166</xdr:row>
      <xdr:rowOff>95250</xdr:rowOff>
    </xdr:to>
    <xdr:graphicFrame macro="">
      <xdr:nvGraphicFramePr>
        <xdr:cNvPr id="15569258" name="Chart 1">
          <a:extLst>
            <a:ext uri="{FF2B5EF4-FFF2-40B4-BE49-F238E27FC236}">
              <a16:creationId xmlns:a16="http://schemas.microsoft.com/office/drawing/2014/main" id="{00000000-0008-0000-0C00-00006A91E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1483659</xdr:colOff>
      <xdr:row>168</xdr:row>
      <xdr:rowOff>152400</xdr:rowOff>
    </xdr:from>
    <xdr:to>
      <xdr:col>14</xdr:col>
      <xdr:colOff>590550</xdr:colOff>
      <xdr:row>209</xdr:row>
      <xdr:rowOff>76200</xdr:rowOff>
    </xdr:to>
    <xdr:graphicFrame macro="">
      <xdr:nvGraphicFramePr>
        <xdr:cNvPr id="15569259" name="Chart 2">
          <a:extLst>
            <a:ext uri="{FF2B5EF4-FFF2-40B4-BE49-F238E27FC236}">
              <a16:creationId xmlns:a16="http://schemas.microsoft.com/office/drawing/2014/main" id="{00000000-0008-0000-0C00-00006B91E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1502709</xdr:colOff>
      <xdr:row>210</xdr:row>
      <xdr:rowOff>155762</xdr:rowOff>
    </xdr:from>
    <xdr:to>
      <xdr:col>14</xdr:col>
      <xdr:colOff>638175</xdr:colOff>
      <xdr:row>252</xdr:row>
      <xdr:rowOff>50987</xdr:rowOff>
    </xdr:to>
    <xdr:graphicFrame macro="">
      <xdr:nvGraphicFramePr>
        <xdr:cNvPr id="15569260" name="Chart 3">
          <a:extLst>
            <a:ext uri="{FF2B5EF4-FFF2-40B4-BE49-F238E27FC236}">
              <a16:creationId xmlns:a16="http://schemas.microsoft.com/office/drawing/2014/main" id="{00000000-0008-0000-0C00-00006C91E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76200</xdr:colOff>
      <xdr:row>5</xdr:row>
      <xdr:rowOff>142875</xdr:rowOff>
    </xdr:from>
    <xdr:to>
      <xdr:col>10</xdr:col>
      <xdr:colOff>733425</xdr:colOff>
      <xdr:row>26</xdr:row>
      <xdr:rowOff>85725</xdr:rowOff>
    </xdr:to>
    <xdr:graphicFrame macro="">
      <xdr:nvGraphicFramePr>
        <xdr:cNvPr id="19324060" name="Chart 1">
          <a:extLst>
            <a:ext uri="{FF2B5EF4-FFF2-40B4-BE49-F238E27FC236}">
              <a16:creationId xmlns:a16="http://schemas.microsoft.com/office/drawing/2014/main" id="{00000000-0008-0000-0D00-00009CDC26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57150</xdr:colOff>
      <xdr:row>55</xdr:row>
      <xdr:rowOff>161925</xdr:rowOff>
    </xdr:from>
    <xdr:to>
      <xdr:col>10</xdr:col>
      <xdr:colOff>723900</xdr:colOff>
      <xdr:row>78</xdr:row>
      <xdr:rowOff>85725</xdr:rowOff>
    </xdr:to>
    <xdr:graphicFrame macro="">
      <xdr:nvGraphicFramePr>
        <xdr:cNvPr id="19324061" name="Chart 2">
          <a:extLst>
            <a:ext uri="{FF2B5EF4-FFF2-40B4-BE49-F238E27FC236}">
              <a16:creationId xmlns:a16="http://schemas.microsoft.com/office/drawing/2014/main" id="{00000000-0008-0000-0D00-00009DDC26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66675</xdr:colOff>
      <xdr:row>30</xdr:row>
      <xdr:rowOff>161925</xdr:rowOff>
    </xdr:from>
    <xdr:to>
      <xdr:col>10</xdr:col>
      <xdr:colOff>723900</xdr:colOff>
      <xdr:row>51</xdr:row>
      <xdr:rowOff>142875</xdr:rowOff>
    </xdr:to>
    <xdr:graphicFrame macro="">
      <xdr:nvGraphicFramePr>
        <xdr:cNvPr id="19324062" name="Chart 5">
          <a:extLst>
            <a:ext uri="{FF2B5EF4-FFF2-40B4-BE49-F238E27FC236}">
              <a16:creationId xmlns:a16="http://schemas.microsoft.com/office/drawing/2014/main" id="{00000000-0008-0000-0D00-00009EDC26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0.34789</cdr:x>
      <cdr:y>0.14613</cdr:y>
    </cdr:from>
    <cdr:to>
      <cdr:x>0.80404</cdr:x>
      <cdr:y>0.19625</cdr:y>
    </cdr:to>
    <cdr:sp macro="" textlink="">
      <cdr:nvSpPr>
        <cdr:cNvPr id="19148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6297" y="507926"/>
          <a:ext cx="2093023" cy="1742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ES" sz="825" b="1" i="0" u="none" strike="noStrike" baseline="0">
              <a:solidFill>
                <a:srgbClr val="000000"/>
              </a:solidFill>
              <a:latin typeface="Arial"/>
              <a:cs typeface="Arial"/>
            </a:rPr>
            <a:t>TOTAL: 4 933 X 10</a:t>
          </a:r>
          <a:r>
            <a:rPr lang="es-ES" sz="825" b="1" i="0" u="none" strike="noStrike" baseline="30000">
              <a:solidFill>
                <a:srgbClr val="000000"/>
              </a:solidFill>
              <a:latin typeface="Arial"/>
              <a:cs typeface="Arial"/>
            </a:rPr>
            <a:t>3</a:t>
          </a:r>
          <a:r>
            <a:rPr lang="es-ES" sz="825" b="1" i="0" u="none" strike="noStrike" baseline="0">
              <a:solidFill>
                <a:srgbClr val="000000"/>
              </a:solidFill>
              <a:latin typeface="Arial"/>
              <a:cs typeface="Arial"/>
            </a:rPr>
            <a:t> miles  US $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0.26681</cdr:x>
      <cdr:y>0.11764</cdr:y>
    </cdr:from>
    <cdr:to>
      <cdr:x>0.78412</cdr:x>
      <cdr:y>0.23273</cdr:y>
    </cdr:to>
    <cdr:sp macro="" textlink="">
      <cdr:nvSpPr>
        <cdr:cNvPr id="192513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26786" y="446382"/>
          <a:ext cx="2378579" cy="436699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Generadoras :   1 542   x 10</a:t>
          </a:r>
          <a:r>
            <a:rPr lang="es-ES" sz="900" b="1" i="0" u="none" strike="noStrike" baseline="30000">
              <a:solidFill>
                <a:srgbClr val="000000"/>
              </a:solidFill>
              <a:latin typeface="Arial"/>
              <a:cs typeface="Arial"/>
            </a:rPr>
            <a:t>3</a:t>
          </a:r>
          <a:r>
            <a:rPr lang="es-ES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 miles  US $</a:t>
          </a:r>
        </a:p>
        <a:p xmlns:a="http://schemas.openxmlformats.org/drawingml/2006/main">
          <a:pPr algn="l" rtl="0">
            <a:defRPr sz="1000"/>
          </a:pPr>
          <a:r>
            <a:rPr lang="es-ES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Distribuidoras:  3 390  x 10</a:t>
          </a:r>
          <a:r>
            <a:rPr lang="es-ES" sz="900" b="1" i="0" u="none" strike="noStrike" baseline="30000">
              <a:solidFill>
                <a:srgbClr val="000000"/>
              </a:solidFill>
              <a:latin typeface="Arial"/>
              <a:cs typeface="Arial"/>
            </a:rPr>
            <a:t>3 </a:t>
          </a:r>
          <a:r>
            <a:rPr lang="es-ES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 miles  US $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0.26027</cdr:x>
      <cdr:y>0.14437</cdr:y>
    </cdr:from>
    <cdr:to>
      <cdr:x>0.75757</cdr:x>
      <cdr:y>0.21734</cdr:y>
    </cdr:to>
    <cdr:sp macro="" textlink="">
      <cdr:nvSpPr>
        <cdr:cNvPr id="193537" name="Text Box 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94250" y="509798"/>
          <a:ext cx="2281837" cy="2576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ctr" rtl="0">
            <a:lnSpc>
              <a:spcPts val="900"/>
            </a:lnSpc>
            <a:defRPr sz="1000"/>
          </a:pPr>
          <a:r>
            <a:rPr lang="es-ES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Total : 4 933x 10 </a:t>
          </a:r>
          <a:r>
            <a:rPr lang="es-ES" sz="900" b="1" i="0" u="none" strike="noStrike" baseline="30000">
              <a:solidFill>
                <a:srgbClr val="000000"/>
              </a:solidFill>
              <a:latin typeface="Arial"/>
              <a:cs typeface="Arial"/>
            </a:rPr>
            <a:t>3 </a:t>
          </a:r>
          <a:r>
            <a:rPr lang="es-ES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miles US $</a:t>
          </a:r>
          <a:endParaRPr lang="es-ES" sz="1000" b="0" i="0" u="none" strike="noStrike" baseline="3000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lnSpc>
              <a:spcPts val="1000"/>
            </a:lnSpc>
            <a:defRPr sz="1000"/>
          </a:pPr>
          <a:endParaRPr lang="es-ES" sz="1000" b="0" i="0" u="none" strike="noStrike" baseline="30000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381000</xdr:colOff>
      <xdr:row>26</xdr:row>
      <xdr:rowOff>19050</xdr:rowOff>
    </xdr:from>
    <xdr:to>
      <xdr:col>21</xdr:col>
      <xdr:colOff>847725</xdr:colOff>
      <xdr:row>44</xdr:row>
      <xdr:rowOff>123825</xdr:rowOff>
    </xdr:to>
    <xdr:graphicFrame macro="">
      <xdr:nvGraphicFramePr>
        <xdr:cNvPr id="14652965" name="Chart 4">
          <a:extLst>
            <a:ext uri="{FF2B5EF4-FFF2-40B4-BE49-F238E27FC236}">
              <a16:creationId xmlns:a16="http://schemas.microsoft.com/office/drawing/2014/main" id="{00000000-0008-0000-0E00-00002596D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257175</xdr:colOff>
      <xdr:row>71</xdr:row>
      <xdr:rowOff>9525</xdr:rowOff>
    </xdr:from>
    <xdr:to>
      <xdr:col>11</xdr:col>
      <xdr:colOff>457200</xdr:colOff>
      <xdr:row>90</xdr:row>
      <xdr:rowOff>104775</xdr:rowOff>
    </xdr:to>
    <xdr:graphicFrame macro="">
      <xdr:nvGraphicFramePr>
        <xdr:cNvPr id="14652966" name="Chart 6">
          <a:extLst>
            <a:ext uri="{FF2B5EF4-FFF2-40B4-BE49-F238E27FC236}">
              <a16:creationId xmlns:a16="http://schemas.microsoft.com/office/drawing/2014/main" id="{00000000-0008-0000-0E00-00002696D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114300</xdr:colOff>
      <xdr:row>71</xdr:row>
      <xdr:rowOff>0</xdr:rowOff>
    </xdr:from>
    <xdr:to>
      <xdr:col>21</xdr:col>
      <xdr:colOff>561975</xdr:colOff>
      <xdr:row>90</xdr:row>
      <xdr:rowOff>95250</xdr:rowOff>
    </xdr:to>
    <xdr:graphicFrame macro="">
      <xdr:nvGraphicFramePr>
        <xdr:cNvPr id="14652967" name="Chart 7">
          <a:extLst>
            <a:ext uri="{FF2B5EF4-FFF2-40B4-BE49-F238E27FC236}">
              <a16:creationId xmlns:a16="http://schemas.microsoft.com/office/drawing/2014/main" id="{00000000-0008-0000-0E00-00002796D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447675</xdr:colOff>
      <xdr:row>74</xdr:row>
      <xdr:rowOff>57150</xdr:rowOff>
    </xdr:from>
    <xdr:to>
      <xdr:col>20</xdr:col>
      <xdr:colOff>96308</xdr:colOff>
      <xdr:row>75</xdr:row>
      <xdr:rowOff>135466</xdr:rowOff>
    </xdr:to>
    <xdr:sp macro="" textlink="">
      <xdr:nvSpPr>
        <xdr:cNvPr id="5" name="Text Box 8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 txBox="1">
          <a:spLocks noChangeArrowheads="1"/>
        </xdr:cNvSpPr>
      </xdr:nvSpPr>
      <xdr:spPr bwMode="auto">
        <a:xfrm>
          <a:off x="9667875" y="13639800"/>
          <a:ext cx="2258483" cy="240241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ctr" rtl="0">
            <a:defRPr sz="1000"/>
          </a:pPr>
          <a:r>
            <a:rPr lang="es-ES" sz="1150" b="1" i="0" strike="noStrike">
              <a:solidFill>
                <a:srgbClr val="000000"/>
              </a:solidFill>
              <a:latin typeface="Arial"/>
              <a:cs typeface="Arial"/>
            </a:rPr>
            <a:t>TOTAL: 3 151</a:t>
          </a:r>
          <a:r>
            <a:rPr lang="es-ES" sz="115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ES" sz="1150" b="1" i="0" strike="noStrike">
              <a:solidFill>
                <a:srgbClr val="000000"/>
              </a:solidFill>
              <a:latin typeface="Arial"/>
              <a:cs typeface="Arial"/>
            </a:rPr>
            <a:t> x 10</a:t>
          </a:r>
          <a:r>
            <a:rPr lang="es-ES" sz="1150" b="1" i="0" strike="noStrike" baseline="30000">
              <a:solidFill>
                <a:srgbClr val="000000"/>
              </a:solidFill>
              <a:latin typeface="Arial"/>
              <a:cs typeface="Arial"/>
            </a:rPr>
            <a:t>3</a:t>
          </a:r>
          <a:r>
            <a:rPr lang="es-ES" sz="1150" b="1" i="0" strike="noStrike">
              <a:solidFill>
                <a:srgbClr val="000000"/>
              </a:solidFill>
              <a:latin typeface="Arial"/>
              <a:cs typeface="Arial"/>
            </a:rPr>
            <a:t> miles  US $</a:t>
          </a:r>
        </a:p>
      </xdr:txBody>
    </xdr:sp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0.29164</cdr:x>
      <cdr:y>0.14652</cdr:y>
    </cdr:from>
    <cdr:to>
      <cdr:x>0.71164</cdr:x>
      <cdr:y>0.2151</cdr:y>
    </cdr:to>
    <cdr:sp macro="" textlink="">
      <cdr:nvSpPr>
        <cdr:cNvPr id="8193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47257" y="609887"/>
          <a:ext cx="2372293" cy="28546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ES" sz="1125" b="1" i="0" strike="noStrike">
              <a:solidFill>
                <a:srgbClr val="000000"/>
              </a:solidFill>
              <a:latin typeface="Arial"/>
              <a:cs typeface="Arial"/>
            </a:rPr>
            <a:t>TOTAL: 1</a:t>
          </a:r>
          <a:r>
            <a:rPr lang="es-ES" sz="1125" b="1" i="0" strike="noStrike" baseline="0">
              <a:solidFill>
                <a:srgbClr val="000000"/>
              </a:solidFill>
              <a:latin typeface="Arial"/>
              <a:cs typeface="Arial"/>
            </a:rPr>
            <a:t> 781</a:t>
          </a:r>
          <a:r>
            <a:rPr lang="es-ES" sz="1125" b="1" i="0" strike="noStrike">
              <a:solidFill>
                <a:srgbClr val="000000"/>
              </a:solidFill>
              <a:latin typeface="Arial"/>
              <a:cs typeface="Arial"/>
            </a:rPr>
            <a:t>  x 10</a:t>
          </a:r>
          <a:r>
            <a:rPr lang="es-ES" sz="1125" b="1" i="0" strike="noStrike" baseline="30000">
              <a:solidFill>
                <a:srgbClr val="000000"/>
              </a:solidFill>
              <a:latin typeface="Arial"/>
              <a:cs typeface="Arial"/>
            </a:rPr>
            <a:t>3</a:t>
          </a:r>
          <a:r>
            <a:rPr lang="es-ES" sz="1125" b="1" i="0" strike="noStrike">
              <a:solidFill>
                <a:srgbClr val="000000"/>
              </a:solidFill>
              <a:latin typeface="Arial"/>
              <a:cs typeface="Arial"/>
            </a:rPr>
            <a:t> miles US $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647700</xdr:colOff>
      <xdr:row>24</xdr:row>
      <xdr:rowOff>95250</xdr:rowOff>
    </xdr:from>
    <xdr:to>
      <xdr:col>6</xdr:col>
      <xdr:colOff>323850</xdr:colOff>
      <xdr:row>26</xdr:row>
      <xdr:rowOff>57150</xdr:rowOff>
    </xdr:to>
    <xdr:sp macro="" textlink="">
      <xdr:nvSpPr>
        <xdr:cNvPr id="2" name="Text Box 1026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2247900" y="4838700"/>
          <a:ext cx="35623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en-US" sz="1200" b="1" i="0" strike="noStrike">
              <a:solidFill>
                <a:srgbClr val="000000"/>
              </a:solidFill>
              <a:latin typeface="Arial"/>
              <a:cs typeface="Arial"/>
            </a:rPr>
            <a:t>TOTAL  :   1 139 x 10</a:t>
          </a:r>
          <a:r>
            <a:rPr lang="en-US" sz="1200" b="1" i="0" strike="noStrike" baseline="30000">
              <a:solidFill>
                <a:srgbClr val="000000"/>
              </a:solidFill>
              <a:latin typeface="Arial"/>
              <a:cs typeface="Arial"/>
            </a:rPr>
            <a:t>3 </a:t>
          </a:r>
          <a:r>
            <a:rPr lang="en-US" sz="1200" b="1" i="0" strike="noStrike">
              <a:solidFill>
                <a:srgbClr val="000000"/>
              </a:solidFill>
              <a:latin typeface="Arial"/>
              <a:cs typeface="Arial"/>
            </a:rPr>
            <a:t>Miles de US $</a:t>
          </a:r>
        </a:p>
      </xdr:txBody>
    </xdr:sp>
    <xdr:clientData/>
  </xdr:twoCellAnchor>
  <xdr:twoCellAnchor>
    <xdr:from>
      <xdr:col>0</xdr:col>
      <xdr:colOff>133350</xdr:colOff>
      <xdr:row>22</xdr:row>
      <xdr:rowOff>0</xdr:rowOff>
    </xdr:from>
    <xdr:to>
      <xdr:col>7</xdr:col>
      <xdr:colOff>266700</xdr:colOff>
      <xdr:row>45</xdr:row>
      <xdr:rowOff>57150</xdr:rowOff>
    </xdr:to>
    <xdr:graphicFrame macro="">
      <xdr:nvGraphicFramePr>
        <xdr:cNvPr id="17172" name="Chart 1027">
          <a:extLst>
            <a:ext uri="{FF2B5EF4-FFF2-40B4-BE49-F238E27FC236}">
              <a16:creationId xmlns:a16="http://schemas.microsoft.com/office/drawing/2014/main" id="{00000000-0008-0000-0F00-00001443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419100</xdr:colOff>
      <xdr:row>36</xdr:row>
      <xdr:rowOff>123825</xdr:rowOff>
    </xdr:from>
    <xdr:to>
      <xdr:col>8</xdr:col>
      <xdr:colOff>685800</xdr:colOff>
      <xdr:row>37</xdr:row>
      <xdr:rowOff>133350</xdr:rowOff>
    </xdr:to>
    <xdr:sp macro="" textlink="">
      <xdr:nvSpPr>
        <xdr:cNvPr id="2" name="Text Box 26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>
          <a:spLocks noChangeArrowheads="1"/>
        </xdr:cNvSpPr>
      </xdr:nvSpPr>
      <xdr:spPr bwMode="auto">
        <a:xfrm>
          <a:off x="6905625" y="6772275"/>
          <a:ext cx="266700" cy="1809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2%</a:t>
          </a:r>
        </a:p>
      </xdr:txBody>
    </xdr:sp>
    <xdr:clientData/>
  </xdr:twoCellAnchor>
  <xdr:twoCellAnchor>
    <xdr:from>
      <xdr:col>7</xdr:col>
      <xdr:colOff>66675</xdr:colOff>
      <xdr:row>37</xdr:row>
      <xdr:rowOff>47625</xdr:rowOff>
    </xdr:from>
    <xdr:to>
      <xdr:col>7</xdr:col>
      <xdr:colOff>371475</xdr:colOff>
      <xdr:row>38</xdr:row>
      <xdr:rowOff>57150</xdr:rowOff>
    </xdr:to>
    <xdr:sp macro="" textlink="">
      <xdr:nvSpPr>
        <xdr:cNvPr id="3" name="Text Box 27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>
          <a:spLocks noChangeArrowheads="1"/>
        </xdr:cNvSpPr>
      </xdr:nvSpPr>
      <xdr:spPr bwMode="auto">
        <a:xfrm>
          <a:off x="5791200" y="6867525"/>
          <a:ext cx="3048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37%</a:t>
          </a:r>
        </a:p>
      </xdr:txBody>
    </xdr:sp>
    <xdr:clientData/>
  </xdr:twoCellAnchor>
  <xdr:twoCellAnchor>
    <xdr:from>
      <xdr:col>7</xdr:col>
      <xdr:colOff>76200</xdr:colOff>
      <xdr:row>35</xdr:row>
      <xdr:rowOff>76200</xdr:rowOff>
    </xdr:from>
    <xdr:to>
      <xdr:col>7</xdr:col>
      <xdr:colOff>371475</xdr:colOff>
      <xdr:row>36</xdr:row>
      <xdr:rowOff>47625</xdr:rowOff>
    </xdr:to>
    <xdr:sp macro="" textlink="">
      <xdr:nvSpPr>
        <xdr:cNvPr id="4" name="Text Box 28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>
          <a:spLocks noChangeArrowheads="1"/>
        </xdr:cNvSpPr>
      </xdr:nvSpPr>
      <xdr:spPr bwMode="auto">
        <a:xfrm>
          <a:off x="5800725" y="6524625"/>
          <a:ext cx="295275" cy="1714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61%</a:t>
          </a:r>
        </a:p>
      </xdr:txBody>
    </xdr:sp>
    <xdr:clientData/>
  </xdr:twoCellAnchor>
  <xdr:twoCellAnchor>
    <xdr:from>
      <xdr:col>6</xdr:col>
      <xdr:colOff>666751</xdr:colOff>
      <xdr:row>8</xdr:row>
      <xdr:rowOff>114300</xdr:rowOff>
    </xdr:from>
    <xdr:to>
      <xdr:col>8</xdr:col>
      <xdr:colOff>303611</xdr:colOff>
      <xdr:row>10</xdr:row>
      <xdr:rowOff>19050</xdr:rowOff>
    </xdr:to>
    <xdr:sp macro="" textlink="">
      <xdr:nvSpPr>
        <xdr:cNvPr id="5" name="Text Box 36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>
          <a:spLocks noChangeArrowheads="1"/>
        </xdr:cNvSpPr>
      </xdr:nvSpPr>
      <xdr:spPr bwMode="auto">
        <a:xfrm>
          <a:off x="5629276" y="2152650"/>
          <a:ext cx="116086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PE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Total : 35 613 GWh</a:t>
          </a:r>
          <a:endParaRPr lang="es-PE"/>
        </a:p>
      </xdr:txBody>
    </xdr:sp>
    <xdr:clientData/>
  </xdr:twoCellAnchor>
  <xdr:twoCellAnchor>
    <xdr:from>
      <xdr:col>5</xdr:col>
      <xdr:colOff>171450</xdr:colOff>
      <xdr:row>5</xdr:row>
      <xdr:rowOff>190500</xdr:rowOff>
    </xdr:from>
    <xdr:to>
      <xdr:col>9</xdr:col>
      <xdr:colOff>638175</xdr:colOff>
      <xdr:row>22</xdr:row>
      <xdr:rowOff>28575</xdr:rowOff>
    </xdr:to>
    <xdr:graphicFrame macro="">
      <xdr:nvGraphicFramePr>
        <xdr:cNvPr id="21855281" name="Chart 17">
          <a:extLst>
            <a:ext uri="{FF2B5EF4-FFF2-40B4-BE49-F238E27FC236}">
              <a16:creationId xmlns:a16="http://schemas.microsoft.com/office/drawing/2014/main" id="{00000000-0008-0000-0200-0000317C4D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276225</xdr:colOff>
      <xdr:row>49</xdr:row>
      <xdr:rowOff>161925</xdr:rowOff>
    </xdr:from>
    <xdr:to>
      <xdr:col>9</xdr:col>
      <xdr:colOff>647700</xdr:colOff>
      <xdr:row>70</xdr:row>
      <xdr:rowOff>47625</xdr:rowOff>
    </xdr:to>
    <xdr:graphicFrame macro="">
      <xdr:nvGraphicFramePr>
        <xdr:cNvPr id="21855282" name="Chart 18">
          <a:extLst>
            <a:ext uri="{FF2B5EF4-FFF2-40B4-BE49-F238E27FC236}">
              <a16:creationId xmlns:a16="http://schemas.microsoft.com/office/drawing/2014/main" id="{00000000-0008-0000-0200-0000327C4D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419100</xdr:colOff>
      <xdr:row>36</xdr:row>
      <xdr:rowOff>123825</xdr:rowOff>
    </xdr:from>
    <xdr:to>
      <xdr:col>8</xdr:col>
      <xdr:colOff>685800</xdr:colOff>
      <xdr:row>37</xdr:row>
      <xdr:rowOff>133350</xdr:rowOff>
    </xdr:to>
    <xdr:sp macro="" textlink="">
      <xdr:nvSpPr>
        <xdr:cNvPr id="8" name="Text Box 26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>
          <a:spLocks noChangeArrowheads="1"/>
        </xdr:cNvSpPr>
      </xdr:nvSpPr>
      <xdr:spPr bwMode="auto">
        <a:xfrm>
          <a:off x="6905625" y="6772275"/>
          <a:ext cx="266700" cy="1809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2%</a:t>
          </a:r>
        </a:p>
      </xdr:txBody>
    </xdr:sp>
    <xdr:clientData/>
  </xdr:twoCellAnchor>
  <xdr:twoCellAnchor>
    <xdr:from>
      <xdr:col>7</xdr:col>
      <xdr:colOff>66675</xdr:colOff>
      <xdr:row>37</xdr:row>
      <xdr:rowOff>47625</xdr:rowOff>
    </xdr:from>
    <xdr:to>
      <xdr:col>7</xdr:col>
      <xdr:colOff>371475</xdr:colOff>
      <xdr:row>38</xdr:row>
      <xdr:rowOff>57150</xdr:rowOff>
    </xdr:to>
    <xdr:sp macro="" textlink="">
      <xdr:nvSpPr>
        <xdr:cNvPr id="9" name="Text Box 27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>
          <a:spLocks noChangeArrowheads="1"/>
        </xdr:cNvSpPr>
      </xdr:nvSpPr>
      <xdr:spPr bwMode="auto">
        <a:xfrm>
          <a:off x="5791200" y="6867525"/>
          <a:ext cx="3048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37%</a:t>
          </a:r>
        </a:p>
      </xdr:txBody>
    </xdr:sp>
    <xdr:clientData/>
  </xdr:twoCellAnchor>
  <xdr:twoCellAnchor>
    <xdr:from>
      <xdr:col>7</xdr:col>
      <xdr:colOff>76200</xdr:colOff>
      <xdr:row>35</xdr:row>
      <xdr:rowOff>76200</xdr:rowOff>
    </xdr:from>
    <xdr:to>
      <xdr:col>7</xdr:col>
      <xdr:colOff>371475</xdr:colOff>
      <xdr:row>36</xdr:row>
      <xdr:rowOff>47625</xdr:rowOff>
    </xdr:to>
    <xdr:sp macro="" textlink="">
      <xdr:nvSpPr>
        <xdr:cNvPr id="10" name="Text Box 28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 txBox="1">
          <a:spLocks noChangeArrowheads="1"/>
        </xdr:cNvSpPr>
      </xdr:nvSpPr>
      <xdr:spPr bwMode="auto">
        <a:xfrm>
          <a:off x="5800725" y="6524625"/>
          <a:ext cx="295275" cy="1714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61%</a:t>
          </a:r>
        </a:p>
      </xdr:txBody>
    </xdr:sp>
    <xdr:clientData/>
  </xdr:twoCellAnchor>
  <xdr:twoCellAnchor>
    <xdr:from>
      <xdr:col>5</xdr:col>
      <xdr:colOff>219075</xdr:colOff>
      <xdr:row>27</xdr:row>
      <xdr:rowOff>0</xdr:rowOff>
    </xdr:from>
    <xdr:to>
      <xdr:col>9</xdr:col>
      <xdr:colOff>619125</xdr:colOff>
      <xdr:row>44</xdr:row>
      <xdr:rowOff>104775</xdr:rowOff>
    </xdr:to>
    <xdr:graphicFrame macro="">
      <xdr:nvGraphicFramePr>
        <xdr:cNvPr id="21855286" name="Chart 32">
          <a:extLst>
            <a:ext uri="{FF2B5EF4-FFF2-40B4-BE49-F238E27FC236}">
              <a16:creationId xmlns:a16="http://schemas.microsoft.com/office/drawing/2014/main" id="{00000000-0008-0000-0200-0000367C4D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219491</xdr:colOff>
      <xdr:row>7</xdr:row>
      <xdr:rowOff>6626</xdr:rowOff>
    </xdr:from>
    <xdr:to>
      <xdr:col>7</xdr:col>
      <xdr:colOff>618351</xdr:colOff>
      <xdr:row>8</xdr:row>
      <xdr:rowOff>2484</xdr:rowOff>
    </xdr:to>
    <xdr:sp macro="" textlink="">
      <xdr:nvSpPr>
        <xdr:cNvPr id="12" name="Text Box 36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>
          <a:spLocks noChangeArrowheads="1"/>
        </xdr:cNvSpPr>
      </xdr:nvSpPr>
      <xdr:spPr bwMode="auto">
        <a:xfrm>
          <a:off x="5951056" y="1828800"/>
          <a:ext cx="1160860" cy="2360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PE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Total : 47 421 GWh</a:t>
          </a:r>
          <a:endParaRPr lang="es-PE"/>
        </a:p>
      </xdr:txBody>
    </xdr:sp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0.33591</cdr:x>
      <cdr:y>0.15847</cdr:y>
    </cdr:from>
    <cdr:to>
      <cdr:x>0.80125</cdr:x>
      <cdr:y>0.26184</cdr:y>
    </cdr:to>
    <cdr:sp macro="" textlink="">
      <cdr:nvSpPr>
        <cdr:cNvPr id="10241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1141" y="587666"/>
          <a:ext cx="2993789" cy="3833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100" b="1" i="0" strike="noStrike">
              <a:solidFill>
                <a:srgbClr val="000000"/>
              </a:solidFill>
              <a:latin typeface="Arial"/>
              <a:cs typeface="Arial"/>
            </a:rPr>
            <a:t>TOTAL: 4</a:t>
          </a:r>
          <a:r>
            <a:rPr lang="es-ES" sz="1100" b="1" i="0" strike="noStrike" baseline="0">
              <a:solidFill>
                <a:srgbClr val="000000"/>
              </a:solidFill>
              <a:latin typeface="Arial"/>
              <a:cs typeface="Arial"/>
            </a:rPr>
            <a:t> 932 709</a:t>
          </a:r>
          <a:r>
            <a:rPr lang="es-ES" sz="1100" b="1" i="0" strike="noStrike">
              <a:solidFill>
                <a:srgbClr val="000000"/>
              </a:solidFill>
              <a:latin typeface="Arial"/>
              <a:cs typeface="Arial"/>
            </a:rPr>
            <a:t>  millones</a:t>
          </a:r>
          <a:r>
            <a:rPr lang="es-ES" sz="11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ES" sz="1100" b="1" i="0" strike="noStrike">
              <a:solidFill>
                <a:srgbClr val="000000"/>
              </a:solidFill>
              <a:latin typeface="Arial"/>
              <a:cs typeface="Arial"/>
            </a:rPr>
            <a:t>US $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333375</xdr:colOff>
      <xdr:row>25</xdr:row>
      <xdr:rowOff>238125</xdr:rowOff>
    </xdr:from>
    <xdr:to>
      <xdr:col>14</xdr:col>
      <xdr:colOff>180975</xdr:colOff>
      <xdr:row>45</xdr:row>
      <xdr:rowOff>19050</xdr:rowOff>
    </xdr:to>
    <xdr:graphicFrame macro="">
      <xdr:nvGraphicFramePr>
        <xdr:cNvPr id="17802" name="Chart 9">
          <a:extLst>
            <a:ext uri="{FF2B5EF4-FFF2-40B4-BE49-F238E27FC236}">
              <a16:creationId xmlns:a16="http://schemas.microsoft.com/office/drawing/2014/main" id="{00000000-0008-0000-1000-00008A45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266700</xdr:colOff>
      <xdr:row>30</xdr:row>
      <xdr:rowOff>0</xdr:rowOff>
    </xdr:from>
    <xdr:to>
      <xdr:col>8</xdr:col>
      <xdr:colOff>9525</xdr:colOff>
      <xdr:row>46</xdr:row>
      <xdr:rowOff>0</xdr:rowOff>
    </xdr:to>
    <xdr:graphicFrame macro="">
      <xdr:nvGraphicFramePr>
        <xdr:cNvPr id="14659109" name="Chart 6">
          <a:extLst>
            <a:ext uri="{FF2B5EF4-FFF2-40B4-BE49-F238E27FC236}">
              <a16:creationId xmlns:a16="http://schemas.microsoft.com/office/drawing/2014/main" id="{00000000-0008-0000-1100-000025AED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523875</xdr:colOff>
      <xdr:row>29</xdr:row>
      <xdr:rowOff>47625</xdr:rowOff>
    </xdr:from>
    <xdr:to>
      <xdr:col>22</xdr:col>
      <xdr:colOff>533400</xdr:colOff>
      <xdr:row>46</xdr:row>
      <xdr:rowOff>38100</xdr:rowOff>
    </xdr:to>
    <xdr:graphicFrame macro="">
      <xdr:nvGraphicFramePr>
        <xdr:cNvPr id="14659110" name="Chart 7">
          <a:extLst>
            <a:ext uri="{FF2B5EF4-FFF2-40B4-BE49-F238E27FC236}">
              <a16:creationId xmlns:a16="http://schemas.microsoft.com/office/drawing/2014/main" id="{00000000-0008-0000-1100-000026AED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276225</xdr:colOff>
      <xdr:row>48</xdr:row>
      <xdr:rowOff>123825</xdr:rowOff>
    </xdr:from>
    <xdr:to>
      <xdr:col>8</xdr:col>
      <xdr:colOff>9525</xdr:colOff>
      <xdr:row>66</xdr:row>
      <xdr:rowOff>152400</xdr:rowOff>
    </xdr:to>
    <xdr:graphicFrame macro="">
      <xdr:nvGraphicFramePr>
        <xdr:cNvPr id="14659111" name="Chart 8">
          <a:extLst>
            <a:ext uri="{FF2B5EF4-FFF2-40B4-BE49-F238E27FC236}">
              <a16:creationId xmlns:a16="http://schemas.microsoft.com/office/drawing/2014/main" id="{00000000-0008-0000-1100-000027AED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514350</xdr:colOff>
      <xdr:row>48</xdr:row>
      <xdr:rowOff>152400</xdr:rowOff>
    </xdr:from>
    <xdr:to>
      <xdr:col>22</xdr:col>
      <xdr:colOff>581025</xdr:colOff>
      <xdr:row>66</xdr:row>
      <xdr:rowOff>133350</xdr:rowOff>
    </xdr:to>
    <xdr:graphicFrame macro="">
      <xdr:nvGraphicFramePr>
        <xdr:cNvPr id="14659112" name="Chart 9">
          <a:extLst>
            <a:ext uri="{FF2B5EF4-FFF2-40B4-BE49-F238E27FC236}">
              <a16:creationId xmlns:a16="http://schemas.microsoft.com/office/drawing/2014/main" id="{00000000-0008-0000-1100-000028AED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180975</xdr:colOff>
      <xdr:row>0</xdr:row>
      <xdr:rowOff>161925</xdr:rowOff>
    </xdr:from>
    <xdr:to>
      <xdr:col>8</xdr:col>
      <xdr:colOff>742950</xdr:colOff>
      <xdr:row>18</xdr:row>
      <xdr:rowOff>19050</xdr:rowOff>
    </xdr:to>
    <xdr:graphicFrame macro="">
      <xdr:nvGraphicFramePr>
        <xdr:cNvPr id="19339730" name="Chart 1">
          <a:extLst>
            <a:ext uri="{FF2B5EF4-FFF2-40B4-BE49-F238E27FC236}">
              <a16:creationId xmlns:a16="http://schemas.microsoft.com/office/drawing/2014/main" id="{00000000-0008-0000-1200-0000D2192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314325</xdr:colOff>
      <xdr:row>0</xdr:row>
      <xdr:rowOff>142875</xdr:rowOff>
    </xdr:from>
    <xdr:to>
      <xdr:col>17</xdr:col>
      <xdr:colOff>409575</xdr:colOff>
      <xdr:row>18</xdr:row>
      <xdr:rowOff>0</xdr:rowOff>
    </xdr:to>
    <xdr:graphicFrame macro="">
      <xdr:nvGraphicFramePr>
        <xdr:cNvPr id="19339731" name="Chart 2">
          <a:extLst>
            <a:ext uri="{FF2B5EF4-FFF2-40B4-BE49-F238E27FC236}">
              <a16:creationId xmlns:a16="http://schemas.microsoft.com/office/drawing/2014/main" id="{00000000-0008-0000-1200-0000D3192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142875</xdr:colOff>
      <xdr:row>19</xdr:row>
      <xdr:rowOff>0</xdr:rowOff>
    </xdr:from>
    <xdr:to>
      <xdr:col>9</xdr:col>
      <xdr:colOff>0</xdr:colOff>
      <xdr:row>37</xdr:row>
      <xdr:rowOff>0</xdr:rowOff>
    </xdr:to>
    <xdr:graphicFrame macro="">
      <xdr:nvGraphicFramePr>
        <xdr:cNvPr id="19339732" name="Chart 3">
          <a:extLst>
            <a:ext uri="{FF2B5EF4-FFF2-40B4-BE49-F238E27FC236}">
              <a16:creationId xmlns:a16="http://schemas.microsoft.com/office/drawing/2014/main" id="{00000000-0008-0000-1200-0000D4192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333375</xdr:colOff>
      <xdr:row>19</xdr:row>
      <xdr:rowOff>9525</xdr:rowOff>
    </xdr:from>
    <xdr:to>
      <xdr:col>17</xdr:col>
      <xdr:colOff>428625</xdr:colOff>
      <xdr:row>37</xdr:row>
      <xdr:rowOff>0</xdr:rowOff>
    </xdr:to>
    <xdr:graphicFrame macro="">
      <xdr:nvGraphicFramePr>
        <xdr:cNvPr id="19339733" name="Chart 4">
          <a:extLst>
            <a:ext uri="{FF2B5EF4-FFF2-40B4-BE49-F238E27FC236}">
              <a16:creationId xmlns:a16="http://schemas.microsoft.com/office/drawing/2014/main" id="{00000000-0008-0000-1200-0000D5192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314325</xdr:colOff>
      <xdr:row>38</xdr:row>
      <xdr:rowOff>0</xdr:rowOff>
    </xdr:from>
    <xdr:to>
      <xdr:col>17</xdr:col>
      <xdr:colOff>457200</xdr:colOff>
      <xdr:row>54</xdr:row>
      <xdr:rowOff>9525</xdr:rowOff>
    </xdr:to>
    <xdr:graphicFrame macro="">
      <xdr:nvGraphicFramePr>
        <xdr:cNvPr id="19339734" name="Chart 5">
          <a:extLst>
            <a:ext uri="{FF2B5EF4-FFF2-40B4-BE49-F238E27FC236}">
              <a16:creationId xmlns:a16="http://schemas.microsoft.com/office/drawing/2014/main" id="{00000000-0008-0000-1200-0000D6192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123825</xdr:colOff>
      <xdr:row>37</xdr:row>
      <xdr:rowOff>152400</xdr:rowOff>
    </xdr:from>
    <xdr:to>
      <xdr:col>9</xdr:col>
      <xdr:colOff>76200</xdr:colOff>
      <xdr:row>53</xdr:row>
      <xdr:rowOff>142875</xdr:rowOff>
    </xdr:to>
    <xdr:graphicFrame macro="">
      <xdr:nvGraphicFramePr>
        <xdr:cNvPr id="19339735" name="Chart 8">
          <a:extLst>
            <a:ext uri="{FF2B5EF4-FFF2-40B4-BE49-F238E27FC236}">
              <a16:creationId xmlns:a16="http://schemas.microsoft.com/office/drawing/2014/main" id="{00000000-0008-0000-1200-0000D7192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171450</xdr:colOff>
      <xdr:row>57</xdr:row>
      <xdr:rowOff>19050</xdr:rowOff>
    </xdr:from>
    <xdr:to>
      <xdr:col>9</xdr:col>
      <xdr:colOff>76200</xdr:colOff>
      <xdr:row>73</xdr:row>
      <xdr:rowOff>9525</xdr:rowOff>
    </xdr:to>
    <xdr:graphicFrame macro="">
      <xdr:nvGraphicFramePr>
        <xdr:cNvPr id="19339736" name="Chart 8">
          <a:extLst>
            <a:ext uri="{FF2B5EF4-FFF2-40B4-BE49-F238E27FC236}">
              <a16:creationId xmlns:a16="http://schemas.microsoft.com/office/drawing/2014/main" id="{00000000-0008-0000-1200-0000D8192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333375</xdr:colOff>
      <xdr:row>57</xdr:row>
      <xdr:rowOff>0</xdr:rowOff>
    </xdr:from>
    <xdr:to>
      <xdr:col>17</xdr:col>
      <xdr:colOff>476250</xdr:colOff>
      <xdr:row>73</xdr:row>
      <xdr:rowOff>11206</xdr:rowOff>
    </xdr:to>
    <xdr:graphicFrame macro="">
      <xdr:nvGraphicFramePr>
        <xdr:cNvPr id="19339737" name="Chart 8">
          <a:extLst>
            <a:ext uri="{FF2B5EF4-FFF2-40B4-BE49-F238E27FC236}">
              <a16:creationId xmlns:a16="http://schemas.microsoft.com/office/drawing/2014/main" id="{00000000-0008-0000-1200-0000D9192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380186</xdr:colOff>
      <xdr:row>73</xdr:row>
      <xdr:rowOff>195644</xdr:rowOff>
    </xdr:from>
    <xdr:to>
      <xdr:col>13</xdr:col>
      <xdr:colOff>389711</xdr:colOff>
      <xdr:row>89</xdr:row>
      <xdr:rowOff>195645</xdr:rowOff>
    </xdr:to>
    <xdr:graphicFrame macro="">
      <xdr:nvGraphicFramePr>
        <xdr:cNvPr id="19339738" name="Chart 8">
          <a:extLst>
            <a:ext uri="{FF2B5EF4-FFF2-40B4-BE49-F238E27FC236}">
              <a16:creationId xmlns:a16="http://schemas.microsoft.com/office/drawing/2014/main" id="{00000000-0008-0000-1200-0000DA192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0</xdr:row>
      <xdr:rowOff>66675</xdr:rowOff>
    </xdr:from>
    <xdr:to>
      <xdr:col>8</xdr:col>
      <xdr:colOff>180975</xdr:colOff>
      <xdr:row>19</xdr:row>
      <xdr:rowOff>66675</xdr:rowOff>
    </xdr:to>
    <xdr:graphicFrame macro="">
      <xdr:nvGraphicFramePr>
        <xdr:cNvPr id="19347612" name="Chart 1">
          <a:extLst>
            <a:ext uri="{FF2B5EF4-FFF2-40B4-BE49-F238E27FC236}">
              <a16:creationId xmlns:a16="http://schemas.microsoft.com/office/drawing/2014/main" id="{00000000-0008-0000-1500-00009C382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409575</xdr:colOff>
      <xdr:row>21</xdr:row>
      <xdr:rowOff>19050</xdr:rowOff>
    </xdr:from>
    <xdr:to>
      <xdr:col>8</xdr:col>
      <xdr:colOff>190500</xdr:colOff>
      <xdr:row>40</xdr:row>
      <xdr:rowOff>9525</xdr:rowOff>
    </xdr:to>
    <xdr:graphicFrame macro="">
      <xdr:nvGraphicFramePr>
        <xdr:cNvPr id="19347613" name="Chart 2">
          <a:extLst>
            <a:ext uri="{FF2B5EF4-FFF2-40B4-BE49-F238E27FC236}">
              <a16:creationId xmlns:a16="http://schemas.microsoft.com/office/drawing/2014/main" id="{00000000-0008-0000-1500-00009D382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409575</xdr:colOff>
      <xdr:row>41</xdr:row>
      <xdr:rowOff>123825</xdr:rowOff>
    </xdr:from>
    <xdr:to>
      <xdr:col>8</xdr:col>
      <xdr:colOff>190500</xdr:colOff>
      <xdr:row>61</xdr:row>
      <xdr:rowOff>133350</xdr:rowOff>
    </xdr:to>
    <xdr:graphicFrame macro="">
      <xdr:nvGraphicFramePr>
        <xdr:cNvPr id="19347614" name="Chart 3">
          <a:extLst>
            <a:ext uri="{FF2B5EF4-FFF2-40B4-BE49-F238E27FC236}">
              <a16:creationId xmlns:a16="http://schemas.microsoft.com/office/drawing/2014/main" id="{00000000-0008-0000-1500-00009E382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0.22729</cdr:x>
      <cdr:y>0.11269</cdr:y>
    </cdr:from>
    <cdr:to>
      <cdr:x>0.71973</cdr:x>
      <cdr:y>0.24653</cdr:y>
    </cdr:to>
    <cdr:sp macro="" textlink="">
      <cdr:nvSpPr>
        <cdr:cNvPr id="344065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82558" y="298481"/>
          <a:ext cx="1689378" cy="3503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Generadoras     :    25 066 GWh</a:t>
          </a:r>
        </a:p>
        <a:p xmlns:a="http://schemas.openxmlformats.org/drawingml/2006/main">
          <a:pPr algn="l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Distribuidoras   :    22 355 GWh</a:t>
          </a:r>
          <a:endParaRPr lang="es-PE" sz="900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0.36653</cdr:x>
      <cdr:y>0.14416</cdr:y>
    </cdr:from>
    <cdr:to>
      <cdr:x>0.83865</cdr:x>
      <cdr:y>0.21129</cdr:y>
    </cdr:to>
    <cdr:sp macro="" textlink="">
      <cdr:nvSpPr>
        <cdr:cNvPr id="3461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8802" y="374498"/>
          <a:ext cx="1633250" cy="1731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PE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Total : 47 421 GWh</a:t>
          </a:r>
          <a:endParaRPr lang="es-PE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257175</xdr:colOff>
      <xdr:row>38</xdr:row>
      <xdr:rowOff>76200</xdr:rowOff>
    </xdr:from>
    <xdr:to>
      <xdr:col>11</xdr:col>
      <xdr:colOff>485775</xdr:colOff>
      <xdr:row>42</xdr:row>
      <xdr:rowOff>0</xdr:rowOff>
    </xdr:to>
    <xdr:sp macro="" textlink="">
      <xdr:nvSpPr>
        <xdr:cNvPr id="2" name="Text Box 104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>
          <a:spLocks noChangeArrowheads="1"/>
        </xdr:cNvSpPr>
      </xdr:nvSpPr>
      <xdr:spPr bwMode="auto">
        <a:xfrm>
          <a:off x="8639175" y="6067425"/>
          <a:ext cx="2286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vert="vert270" wrap="square" lIns="27432" tIns="18288" rIns="0" bIns="0" anchor="t" upright="1"/>
        <a:lstStyle/>
        <a:p>
          <a:pPr algn="r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GW.h</a:t>
          </a:r>
        </a:p>
      </xdr:txBody>
    </xdr:sp>
    <xdr:clientData/>
  </xdr:twoCellAnchor>
  <xdr:twoCellAnchor>
    <xdr:from>
      <xdr:col>3</xdr:col>
      <xdr:colOff>476250</xdr:colOff>
      <xdr:row>131</xdr:row>
      <xdr:rowOff>104775</xdr:rowOff>
    </xdr:from>
    <xdr:to>
      <xdr:col>20</xdr:col>
      <xdr:colOff>104775</xdr:colOff>
      <xdr:row>162</xdr:row>
      <xdr:rowOff>47625</xdr:rowOff>
    </xdr:to>
    <xdr:graphicFrame macro="">
      <xdr:nvGraphicFramePr>
        <xdr:cNvPr id="15662002" name="Chart 1025">
          <a:extLst>
            <a:ext uri="{FF2B5EF4-FFF2-40B4-BE49-F238E27FC236}">
              <a16:creationId xmlns:a16="http://schemas.microsoft.com/office/drawing/2014/main" id="{00000000-0008-0000-0300-0000B2FBE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114300</xdr:colOff>
      <xdr:row>103</xdr:row>
      <xdr:rowOff>133350</xdr:rowOff>
    </xdr:from>
    <xdr:to>
      <xdr:col>11</xdr:col>
      <xdr:colOff>485775</xdr:colOff>
      <xdr:row>126</xdr:row>
      <xdr:rowOff>85725</xdr:rowOff>
    </xdr:to>
    <xdr:graphicFrame macro="">
      <xdr:nvGraphicFramePr>
        <xdr:cNvPr id="15662003" name="Chart 1026">
          <a:extLst>
            <a:ext uri="{FF2B5EF4-FFF2-40B4-BE49-F238E27FC236}">
              <a16:creationId xmlns:a16="http://schemas.microsoft.com/office/drawing/2014/main" id="{00000000-0008-0000-0300-0000B3FBE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809625</xdr:colOff>
      <xdr:row>103</xdr:row>
      <xdr:rowOff>133350</xdr:rowOff>
    </xdr:from>
    <xdr:to>
      <xdr:col>21</xdr:col>
      <xdr:colOff>647700</xdr:colOff>
      <xdr:row>126</xdr:row>
      <xdr:rowOff>85725</xdr:rowOff>
    </xdr:to>
    <xdr:graphicFrame macro="">
      <xdr:nvGraphicFramePr>
        <xdr:cNvPr id="15662004" name="Chart 1027">
          <a:extLst>
            <a:ext uri="{FF2B5EF4-FFF2-40B4-BE49-F238E27FC236}">
              <a16:creationId xmlns:a16="http://schemas.microsoft.com/office/drawing/2014/main" id="{00000000-0008-0000-0300-0000B4FBE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152400</xdr:colOff>
      <xdr:row>26</xdr:row>
      <xdr:rowOff>142875</xdr:rowOff>
    </xdr:from>
    <xdr:to>
      <xdr:col>10</xdr:col>
      <xdr:colOff>171450</xdr:colOff>
      <xdr:row>49</xdr:row>
      <xdr:rowOff>142875</xdr:rowOff>
    </xdr:to>
    <xdr:graphicFrame macro="">
      <xdr:nvGraphicFramePr>
        <xdr:cNvPr id="15662005" name="Chart 1030">
          <a:extLst>
            <a:ext uri="{FF2B5EF4-FFF2-40B4-BE49-F238E27FC236}">
              <a16:creationId xmlns:a16="http://schemas.microsoft.com/office/drawing/2014/main" id="{00000000-0008-0000-0300-0000B5FBE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276225</xdr:colOff>
      <xdr:row>26</xdr:row>
      <xdr:rowOff>123825</xdr:rowOff>
    </xdr:from>
    <xdr:to>
      <xdr:col>21</xdr:col>
      <xdr:colOff>828675</xdr:colOff>
      <xdr:row>49</xdr:row>
      <xdr:rowOff>123825</xdr:rowOff>
    </xdr:to>
    <xdr:graphicFrame macro="">
      <xdr:nvGraphicFramePr>
        <xdr:cNvPr id="15662006" name="Chart 1032">
          <a:extLst>
            <a:ext uri="{FF2B5EF4-FFF2-40B4-BE49-F238E27FC236}">
              <a16:creationId xmlns:a16="http://schemas.microsoft.com/office/drawing/2014/main" id="{00000000-0008-0000-0300-0000B6FBE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561975</xdr:colOff>
      <xdr:row>54</xdr:row>
      <xdr:rowOff>228600</xdr:rowOff>
    </xdr:from>
    <xdr:to>
      <xdr:col>21</xdr:col>
      <xdr:colOff>771525</xdr:colOff>
      <xdr:row>74</xdr:row>
      <xdr:rowOff>19050</xdr:rowOff>
    </xdr:to>
    <xdr:graphicFrame macro="">
      <xdr:nvGraphicFramePr>
        <xdr:cNvPr id="15662007" name="Chart 1039">
          <a:extLst>
            <a:ext uri="{FF2B5EF4-FFF2-40B4-BE49-F238E27FC236}">
              <a16:creationId xmlns:a16="http://schemas.microsoft.com/office/drawing/2014/main" id="{00000000-0008-0000-0300-0000B7FBE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559734</xdr:colOff>
      <xdr:row>37</xdr:row>
      <xdr:rowOff>31376</xdr:rowOff>
    </xdr:from>
    <xdr:to>
      <xdr:col>13</xdr:col>
      <xdr:colOff>160805</xdr:colOff>
      <xdr:row>40</xdr:row>
      <xdr:rowOff>112059</xdr:rowOff>
    </xdr:to>
    <xdr:sp macro="" textlink="">
      <xdr:nvSpPr>
        <xdr:cNvPr id="9" name="Text Box 1041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 txBox="1">
          <a:spLocks noChangeArrowheads="1"/>
        </xdr:cNvSpPr>
      </xdr:nvSpPr>
      <xdr:spPr bwMode="auto">
        <a:xfrm>
          <a:off x="7417734" y="5925670"/>
          <a:ext cx="228600" cy="5513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vert="vert270" wrap="square" lIns="27432" tIns="18288" rIns="0" bIns="0" anchor="t" upright="1"/>
        <a:lstStyle/>
        <a:p>
          <a:pPr algn="r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GW.h</a:t>
          </a:r>
        </a:p>
      </xdr:txBody>
    </xdr:sp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0.33248</cdr:x>
      <cdr:y>0.13595</cdr:y>
    </cdr:from>
    <cdr:to>
      <cdr:x>0.70875</cdr:x>
      <cdr:y>0.23916</cdr:y>
    </cdr:to>
    <cdr:sp macro="" textlink="">
      <cdr:nvSpPr>
        <cdr:cNvPr id="10241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11248" y="501407"/>
          <a:ext cx="2389315" cy="3806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PE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TOTAL  :   28 283  GWh</a:t>
          </a:r>
          <a:endParaRPr lang="es-PE" sz="1100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0.36296</cdr:x>
      <cdr:y>0.13161</cdr:y>
    </cdr:from>
    <cdr:to>
      <cdr:x>0.6859</cdr:x>
      <cdr:y>0.22695</cdr:y>
    </cdr:to>
    <cdr:sp macro="" textlink="">
      <cdr:nvSpPr>
        <cdr:cNvPr id="11265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99661" y="485420"/>
          <a:ext cx="2135089" cy="3516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PE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TOTAL  :   19 138 GWh</a:t>
          </a:r>
          <a:endParaRPr lang="es-PE" sz="1100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0.28535</cdr:x>
      <cdr:y>0.44805</cdr:y>
    </cdr:from>
    <cdr:to>
      <cdr:x>0.43861</cdr:x>
      <cdr:y>0.48924</cdr:y>
    </cdr:to>
    <cdr:sp macro="" textlink="">
      <cdr:nvSpPr>
        <cdr:cNvPr id="12289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36575" y="1635947"/>
          <a:ext cx="825275" cy="15039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REGULADO</a:t>
          </a:r>
        </a:p>
      </cdr:txBody>
    </cdr:sp>
  </cdr:relSizeAnchor>
  <cdr:relSizeAnchor xmlns:cdr="http://schemas.openxmlformats.org/drawingml/2006/chartDrawing">
    <cdr:from>
      <cdr:x>0.35908</cdr:x>
      <cdr:y>0.51791</cdr:y>
    </cdr:from>
    <cdr:to>
      <cdr:x>0.4601</cdr:x>
      <cdr:y>0.56909</cdr:y>
    </cdr:to>
    <cdr:sp macro="" textlink="">
      <cdr:nvSpPr>
        <cdr:cNvPr id="350210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85396" y="1977182"/>
          <a:ext cx="528389" cy="20273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ES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LIBRE</a:t>
          </a:r>
        </a:p>
      </cdr:txBody>
    </cdr:sp>
  </cdr:relSizeAnchor>
  <cdr:relSizeAnchor xmlns:cdr="http://schemas.openxmlformats.org/drawingml/2006/chartDrawing">
    <cdr:from>
      <cdr:x>0.69263</cdr:x>
      <cdr:y>0.83777</cdr:y>
    </cdr:from>
    <cdr:to>
      <cdr:x>0.78984</cdr:x>
      <cdr:y>0.88278</cdr:y>
    </cdr:to>
    <cdr:sp macro="" textlink="">
      <cdr:nvSpPr>
        <cdr:cNvPr id="12291" name="Text Box 102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73876" y="3191886"/>
          <a:ext cx="557717" cy="17152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ES" sz="850" b="0" i="0" strike="noStrike">
              <a:solidFill>
                <a:srgbClr val="000000"/>
              </a:solidFill>
              <a:latin typeface="Arial"/>
              <a:cs typeface="Arial"/>
            </a:rPr>
            <a:t>0,1 % (AT)</a:t>
          </a:r>
        </a:p>
      </cdr:txBody>
    </cdr:sp>
  </cdr:relSizeAnchor>
  <cdr:relSizeAnchor xmlns:cdr="http://schemas.openxmlformats.org/drawingml/2006/chartDrawing">
    <cdr:from>
      <cdr:x>0.29503</cdr:x>
      <cdr:y>0.16373</cdr:y>
    </cdr:from>
    <cdr:to>
      <cdr:x>0.7393</cdr:x>
      <cdr:y>0.34526</cdr:y>
    </cdr:to>
    <cdr:sp macro="" textlink="">
      <cdr:nvSpPr>
        <cdr:cNvPr id="350213" name="Text Box 10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64058" y="610953"/>
          <a:ext cx="2193821" cy="67291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PE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Mercado libre             :     3 217 GWh</a:t>
          </a:r>
        </a:p>
        <a:p xmlns:a="http://schemas.openxmlformats.org/drawingml/2006/main">
          <a:pPr algn="l" rtl="0">
            <a:defRPr sz="1000"/>
          </a:pPr>
          <a:r>
            <a:rPr lang="es-PE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Mercado regulado     :    19 138 GWh </a:t>
          </a:r>
        </a:p>
        <a:p xmlns:a="http://schemas.openxmlformats.org/drawingml/2006/main">
          <a:pPr algn="l" rtl="0">
            <a:defRPr sz="1000"/>
          </a:pPr>
          <a:r>
            <a:rPr lang="es-PE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----------------------------------------------------</a:t>
          </a:r>
        </a:p>
        <a:p xmlns:a="http://schemas.openxmlformats.org/drawingml/2006/main">
          <a:pPr algn="l" rtl="0">
            <a:defRPr sz="1000"/>
          </a:pPr>
          <a:r>
            <a:rPr lang="es-PE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           TOTAL               :  22 355 GWh                  </a:t>
          </a:r>
          <a:endParaRPr lang="es-PE"/>
        </a:p>
      </cdr:txBody>
    </cdr:sp>
  </cdr:relSizeAnchor>
  <cdr:relSizeAnchor xmlns:cdr="http://schemas.openxmlformats.org/drawingml/2006/chartDrawing">
    <cdr:from>
      <cdr:x>0.57362</cdr:x>
      <cdr:y>0.78405</cdr:y>
    </cdr:from>
    <cdr:to>
      <cdr:x>0.69082</cdr:x>
      <cdr:y>0.84424</cdr:y>
    </cdr:to>
    <cdr:sp macro="" textlink="">
      <cdr:nvSpPr>
        <cdr:cNvPr id="350214" name="Line 103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98126" y="2862751"/>
          <a:ext cx="653426" cy="21976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PE"/>
        </a:p>
      </cdr:txBody>
    </cdr:sp>
  </cdr:relSizeAnchor>
  <cdr:relSizeAnchor xmlns:cdr="http://schemas.openxmlformats.org/drawingml/2006/chartDrawing">
    <cdr:from>
      <cdr:x>0.55543</cdr:x>
      <cdr:y>0.75507</cdr:y>
    </cdr:from>
    <cdr:to>
      <cdr:x>0.65584</cdr:x>
      <cdr:y>0.77931</cdr:y>
    </cdr:to>
    <cdr:sp macro="" textlink="">
      <cdr:nvSpPr>
        <cdr:cNvPr id="8" name="Line 103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096683" y="2756959"/>
          <a:ext cx="559822" cy="8849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PE"/>
        </a:p>
      </cdr:txBody>
    </cdr:sp>
  </cdr:relSizeAnchor>
  <cdr:relSizeAnchor xmlns:cdr="http://schemas.openxmlformats.org/drawingml/2006/chartDrawing">
    <cdr:from>
      <cdr:x>0.66335</cdr:x>
      <cdr:y>0.75843</cdr:y>
    </cdr:from>
    <cdr:to>
      <cdr:x>0.78912</cdr:x>
      <cdr:y>0.80596</cdr:y>
    </cdr:to>
    <cdr:sp macro="" textlink="">
      <cdr:nvSpPr>
        <cdr:cNvPr id="9" name="Text Box 102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580705" y="2736629"/>
          <a:ext cx="678839" cy="17152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850" b="0" i="0" strike="noStrike">
              <a:solidFill>
                <a:srgbClr val="000000"/>
              </a:solidFill>
              <a:latin typeface="Arial"/>
              <a:cs typeface="Arial"/>
            </a:rPr>
            <a:t>0,01% (MAT)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4.%20MEM\ANUARIO%202019\05.%20Capitulo%205%20Distribuidores%202019\OLIVETI\STD98\ANUARI~1\LASERJC5\P_INST9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OLIVETI\STD98\ANUARI~1\LASERJC5\P_INST9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4.%20MEM\ANUARIO%202019\05.%20Capitulo%205%20Distribuidores%202019\DOC_DIFUSIoN\ANUARIO%202001\Borrador\PEDRO\PREFINALactualizacion%20al%2017-06-2001\OLIVETI\STD98\ANUARI~1\LASERJC5\P_INST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RO-1"/>
      <sheetName val="RES"/>
      <sheetName val="X_DEPA"/>
    </sheetNames>
    <sheetDataSet>
      <sheetData sheetId="0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RO-1"/>
      <sheetName val="RES"/>
      <sheetName val="X_DEPA"/>
    </sheetNames>
    <sheetDataSet>
      <sheetData sheetId="0"/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RO-1"/>
      <sheetName val="RES"/>
      <sheetName val="X_DEPA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F150"/>
  <sheetViews>
    <sheetView tabSelected="1" view="pageBreakPreview" zoomScale="90" zoomScaleNormal="70" zoomScaleSheetLayoutView="90" zoomScalePageLayoutView="90" workbookViewId="0">
      <selection activeCell="B3" sqref="B3"/>
    </sheetView>
  </sheetViews>
  <sheetFormatPr baseColWidth="10" defaultRowHeight="12.75"/>
  <cols>
    <col min="1" max="1" width="2.42578125" style="2" customWidth="1"/>
    <col min="2" max="2" width="6.42578125" customWidth="1"/>
    <col min="3" max="3" width="87.140625" bestFit="1" customWidth="1"/>
    <col min="4" max="4" width="16.85546875" bestFit="1" customWidth="1"/>
    <col min="5" max="5" width="1.85546875" style="2" customWidth="1"/>
    <col min="6" max="6" width="11.42578125" style="2"/>
  </cols>
  <sheetData>
    <row r="1" spans="1:6" s="1" customFormat="1" ht="18.75" customHeight="1">
      <c r="A1" s="984" t="s">
        <v>342</v>
      </c>
      <c r="C1" s="3"/>
      <c r="D1" s="985"/>
      <c r="E1" s="3"/>
      <c r="F1" s="3"/>
    </row>
    <row r="2" spans="1:6" s="1" customFormat="1" ht="9" customHeight="1">
      <c r="A2" s="3"/>
      <c r="B2" s="984"/>
      <c r="C2" s="3"/>
      <c r="D2" s="3"/>
      <c r="E2" s="3"/>
      <c r="F2" s="3"/>
    </row>
    <row r="3" spans="1:6" s="1" customFormat="1" ht="18.75" customHeight="1">
      <c r="A3" s="3"/>
      <c r="B3" s="238" t="s">
        <v>302</v>
      </c>
      <c r="C3" s="3"/>
      <c r="D3" s="3"/>
      <c r="E3" s="3"/>
      <c r="F3" s="3"/>
    </row>
    <row r="4" spans="1:6" s="1" customFormat="1" ht="13.5" thickBot="1">
      <c r="A4" s="3"/>
      <c r="B4" s="3"/>
      <c r="C4" s="3"/>
      <c r="D4" s="3"/>
      <c r="E4" s="3"/>
      <c r="F4" s="3"/>
    </row>
    <row r="5" spans="1:6" s="1" customFormat="1" ht="36.75" customHeight="1" thickBot="1">
      <c r="A5" s="3"/>
      <c r="B5" s="1625" t="s">
        <v>0</v>
      </c>
      <c r="C5" s="1626" t="s">
        <v>1</v>
      </c>
      <c r="D5" s="1627" t="s">
        <v>2</v>
      </c>
      <c r="E5" s="3"/>
      <c r="F5" s="3"/>
    </row>
    <row r="6" spans="1:6" s="1" customFormat="1" ht="18.75" customHeight="1">
      <c r="A6" s="3"/>
      <c r="B6" s="986">
        <v>1</v>
      </c>
      <c r="C6" s="987" t="s">
        <v>237</v>
      </c>
      <c r="D6" s="986" t="s">
        <v>3</v>
      </c>
      <c r="E6" s="3"/>
      <c r="F6" s="3"/>
    </row>
    <row r="7" spans="1:6" s="1" customFormat="1" ht="18.75" customHeight="1">
      <c r="A7" s="3"/>
      <c r="B7" s="592">
        <v>2</v>
      </c>
      <c r="C7" s="988" t="s">
        <v>267</v>
      </c>
      <c r="D7" s="592" t="s">
        <v>240</v>
      </c>
      <c r="E7" s="3"/>
      <c r="F7" s="3"/>
    </row>
    <row r="8" spans="1:6" s="1" customFormat="1" ht="18.75" customHeight="1">
      <c r="A8" s="3"/>
      <c r="B8" s="592">
        <v>3</v>
      </c>
      <c r="C8" s="988" t="s">
        <v>177</v>
      </c>
      <c r="D8" s="592" t="s">
        <v>37</v>
      </c>
      <c r="E8" s="3"/>
      <c r="F8" s="3"/>
    </row>
    <row r="9" spans="1:6" s="1" customFormat="1" ht="18.75" customHeight="1">
      <c r="A9" s="3"/>
      <c r="B9" s="592">
        <v>4</v>
      </c>
      <c r="C9" s="988" t="s">
        <v>4</v>
      </c>
      <c r="D9" s="592" t="s">
        <v>5</v>
      </c>
      <c r="E9" s="3"/>
      <c r="F9" s="3"/>
    </row>
    <row r="10" spans="1:6" s="1" customFormat="1" ht="18.75" customHeight="1">
      <c r="A10" s="3"/>
      <c r="B10" s="592">
        <v>5</v>
      </c>
      <c r="C10" s="988" t="s">
        <v>6</v>
      </c>
      <c r="D10" s="592" t="s">
        <v>7</v>
      </c>
      <c r="E10" s="3"/>
      <c r="F10" s="3"/>
    </row>
    <row r="11" spans="1:6" s="1" customFormat="1" ht="18.75" customHeight="1">
      <c r="A11" s="3"/>
      <c r="B11" s="592">
        <v>6</v>
      </c>
      <c r="C11" s="988" t="s">
        <v>8</v>
      </c>
      <c r="D11" s="592" t="s">
        <v>9</v>
      </c>
      <c r="E11" s="3"/>
      <c r="F11" s="3"/>
    </row>
    <row r="12" spans="1:6" s="1" customFormat="1" ht="18.75" customHeight="1">
      <c r="A12" s="3"/>
      <c r="B12" s="592">
        <v>7</v>
      </c>
      <c r="C12" s="988" t="s">
        <v>10</v>
      </c>
      <c r="D12" s="592" t="s">
        <v>11</v>
      </c>
      <c r="E12" s="3"/>
      <c r="F12" s="3"/>
    </row>
    <row r="13" spans="1:6" s="1" customFormat="1" ht="18.75" customHeight="1">
      <c r="A13" s="3"/>
      <c r="B13" s="592">
        <v>8</v>
      </c>
      <c r="C13" s="988" t="s">
        <v>12</v>
      </c>
      <c r="D13" s="592" t="s">
        <v>13</v>
      </c>
      <c r="E13" s="3"/>
      <c r="F13" s="3"/>
    </row>
    <row r="14" spans="1:6" s="1" customFormat="1" ht="18.75" customHeight="1">
      <c r="A14" s="3"/>
      <c r="B14" s="592">
        <v>9</v>
      </c>
      <c r="C14" s="988" t="s">
        <v>14</v>
      </c>
      <c r="D14" s="592" t="s">
        <v>15</v>
      </c>
      <c r="E14" s="3"/>
      <c r="F14" s="3"/>
    </row>
    <row r="15" spans="1:6" s="1" customFormat="1" ht="18.75" customHeight="1">
      <c r="A15" s="3"/>
      <c r="B15" s="592">
        <v>10</v>
      </c>
      <c r="C15" s="988" t="s">
        <v>16</v>
      </c>
      <c r="D15" s="592" t="s">
        <v>17</v>
      </c>
      <c r="E15" s="3"/>
      <c r="F15" s="3"/>
    </row>
    <row r="16" spans="1:6" s="1" customFormat="1" ht="18.75" customHeight="1">
      <c r="A16" s="3"/>
      <c r="B16" s="592">
        <v>11</v>
      </c>
      <c r="C16" s="988" t="s">
        <v>19</v>
      </c>
      <c r="D16" s="592" t="s">
        <v>38</v>
      </c>
      <c r="E16" s="3"/>
      <c r="F16" s="3"/>
    </row>
    <row r="17" spans="1:6" s="1" customFormat="1" ht="18.75" customHeight="1">
      <c r="A17" s="3"/>
      <c r="B17" s="592">
        <v>12</v>
      </c>
      <c r="C17" s="988" t="s">
        <v>20</v>
      </c>
      <c r="D17" s="592" t="s">
        <v>21</v>
      </c>
      <c r="E17" s="3"/>
      <c r="F17" s="3"/>
    </row>
    <row r="18" spans="1:6" s="1" customFormat="1" ht="18.75" customHeight="1">
      <c r="A18" s="3"/>
      <c r="B18" s="592">
        <v>13</v>
      </c>
      <c r="C18" s="988" t="s">
        <v>268</v>
      </c>
      <c r="D18" s="592" t="s">
        <v>36</v>
      </c>
      <c r="E18" s="3"/>
      <c r="F18" s="3"/>
    </row>
    <row r="19" spans="1:6" s="1" customFormat="1" ht="18.75" customHeight="1">
      <c r="A19" s="3"/>
      <c r="B19" s="592">
        <v>14</v>
      </c>
      <c r="C19" s="988" t="s">
        <v>269</v>
      </c>
      <c r="D19" s="592" t="s">
        <v>39</v>
      </c>
      <c r="E19" s="3"/>
      <c r="F19" s="3"/>
    </row>
    <row r="20" spans="1:6" s="1" customFormat="1" ht="18.75" customHeight="1">
      <c r="A20" s="3"/>
      <c r="B20" s="592">
        <v>15</v>
      </c>
      <c r="C20" s="988" t="s">
        <v>22</v>
      </c>
      <c r="D20" s="592" t="s">
        <v>23</v>
      </c>
      <c r="E20" s="3"/>
      <c r="F20" s="3"/>
    </row>
    <row r="21" spans="1:6" s="1" customFormat="1" ht="18.75" customHeight="1">
      <c r="A21" s="3"/>
      <c r="B21" s="592">
        <v>16</v>
      </c>
      <c r="C21" s="988" t="s">
        <v>24</v>
      </c>
      <c r="D21" s="592" t="s">
        <v>25</v>
      </c>
      <c r="E21" s="3"/>
      <c r="F21" s="3"/>
    </row>
    <row r="22" spans="1:6" s="1" customFormat="1" ht="18.75" customHeight="1">
      <c r="A22" s="3"/>
      <c r="B22" s="592">
        <v>17</v>
      </c>
      <c r="C22" s="988" t="s">
        <v>26</v>
      </c>
      <c r="D22" s="592" t="s">
        <v>27</v>
      </c>
      <c r="E22" s="3"/>
      <c r="F22" s="3"/>
    </row>
    <row r="23" spans="1:6" s="1" customFormat="1" ht="18.75" customHeight="1">
      <c r="A23" s="3"/>
      <c r="B23" s="592">
        <v>18</v>
      </c>
      <c r="C23" s="988" t="s">
        <v>238</v>
      </c>
      <c r="D23" s="592" t="s">
        <v>239</v>
      </c>
      <c r="E23" s="3"/>
      <c r="F23" s="3"/>
    </row>
    <row r="24" spans="1:6" s="1" customFormat="1" ht="18.75" customHeight="1">
      <c r="A24" s="3"/>
      <c r="B24" s="592">
        <v>19</v>
      </c>
      <c r="C24" s="988" t="s">
        <v>270</v>
      </c>
      <c r="D24" s="592" t="s">
        <v>18</v>
      </c>
      <c r="E24" s="3"/>
      <c r="F24" s="3"/>
    </row>
    <row r="25" spans="1:6" s="1" customFormat="1" ht="18.75" customHeight="1">
      <c r="A25" s="3"/>
      <c r="B25" s="592">
        <v>20</v>
      </c>
      <c r="C25" s="988" t="s">
        <v>271</v>
      </c>
      <c r="D25" s="592" t="s">
        <v>64</v>
      </c>
      <c r="E25" s="3"/>
      <c r="F25" s="3"/>
    </row>
    <row r="26" spans="1:6" s="1" customFormat="1" ht="18.75" customHeight="1">
      <c r="A26" s="3"/>
      <c r="B26" s="592">
        <v>21</v>
      </c>
      <c r="C26" s="988" t="s">
        <v>272</v>
      </c>
      <c r="D26" s="592" t="s">
        <v>28</v>
      </c>
      <c r="E26" s="3"/>
      <c r="F26" s="3"/>
    </row>
    <row r="27" spans="1:6" s="1" customFormat="1" ht="18.75" customHeight="1">
      <c r="A27" s="3"/>
      <c r="B27" s="592">
        <v>22</v>
      </c>
      <c r="C27" s="988" t="s">
        <v>31</v>
      </c>
      <c r="D27" s="989" t="s">
        <v>32</v>
      </c>
      <c r="E27" s="3"/>
      <c r="F27" s="3"/>
    </row>
    <row r="28" spans="1:6" s="1" customFormat="1" ht="18.75" customHeight="1" thickBot="1">
      <c r="A28" s="3"/>
      <c r="B28" s="990">
        <v>23</v>
      </c>
      <c r="C28" s="991" t="s">
        <v>33</v>
      </c>
      <c r="D28" s="990" t="s">
        <v>34</v>
      </c>
      <c r="E28" s="3"/>
      <c r="F28" s="3"/>
    </row>
    <row r="29" spans="1:6" s="1" customFormat="1" ht="18.75" customHeight="1">
      <c r="A29" s="3"/>
      <c r="B29" s="992"/>
      <c r="C29" s="993"/>
      <c r="D29" s="388"/>
      <c r="E29" s="3"/>
      <c r="F29" s="3"/>
    </row>
    <row r="30" spans="1:6" s="1" customFormat="1" ht="18.75" customHeight="1">
      <c r="A30" s="3"/>
      <c r="B30" s="239" t="s">
        <v>309</v>
      </c>
      <c r="C30" s="3"/>
      <c r="D30" s="3"/>
      <c r="E30" s="3"/>
      <c r="F30" s="3"/>
    </row>
    <row r="31" spans="1:6" s="1" customFormat="1" ht="18.75" customHeight="1">
      <c r="A31" s="3"/>
      <c r="B31" s="232" t="s">
        <v>35</v>
      </c>
      <c r="C31" s="232"/>
      <c r="D31" s="3"/>
      <c r="E31" s="3"/>
      <c r="F31" s="3"/>
    </row>
    <row r="32" spans="1:6">
      <c r="B32" s="2"/>
      <c r="C32" s="2"/>
      <c r="D32" s="2"/>
    </row>
    <row r="33" spans="2:4">
      <c r="B33" s="2"/>
      <c r="C33" s="2"/>
      <c r="D33" s="2"/>
    </row>
    <row r="34" spans="2:4">
      <c r="B34" s="2"/>
      <c r="C34" s="2"/>
      <c r="D34" s="2"/>
    </row>
    <row r="35" spans="2:4">
      <c r="B35" s="2"/>
      <c r="C35" s="2"/>
      <c r="D35" s="2"/>
    </row>
    <row r="36" spans="2:4">
      <c r="B36" s="2"/>
      <c r="C36" s="2"/>
      <c r="D36" s="2"/>
    </row>
    <row r="37" spans="2:4">
      <c r="B37" s="2"/>
      <c r="C37" s="2"/>
      <c r="D37" s="2"/>
    </row>
    <row r="38" spans="2:4">
      <c r="B38" s="2"/>
      <c r="C38" s="2"/>
      <c r="D38" s="2"/>
    </row>
    <row r="39" spans="2:4">
      <c r="B39" s="2"/>
      <c r="C39" s="2"/>
      <c r="D39" s="2"/>
    </row>
    <row r="40" spans="2:4">
      <c r="B40" s="2"/>
      <c r="C40" s="2"/>
      <c r="D40" s="2"/>
    </row>
    <row r="41" spans="2:4">
      <c r="B41" s="2"/>
      <c r="C41" s="2"/>
      <c r="D41" s="2"/>
    </row>
    <row r="42" spans="2:4">
      <c r="B42" s="2"/>
      <c r="C42" s="2"/>
      <c r="D42" s="2"/>
    </row>
    <row r="43" spans="2:4">
      <c r="B43" s="2"/>
      <c r="C43" s="2"/>
      <c r="D43" s="2"/>
    </row>
    <row r="44" spans="2:4">
      <c r="B44" s="2"/>
      <c r="C44" s="2"/>
      <c r="D44" s="2"/>
    </row>
    <row r="45" spans="2:4">
      <c r="B45" s="2"/>
      <c r="C45" s="2"/>
      <c r="D45" s="2"/>
    </row>
    <row r="46" spans="2:4">
      <c r="B46" s="2"/>
      <c r="C46" s="2"/>
      <c r="D46" s="2"/>
    </row>
    <row r="47" spans="2:4">
      <c r="B47" s="2"/>
      <c r="C47" s="2"/>
      <c r="D47" s="2"/>
    </row>
    <row r="48" spans="2:4">
      <c r="B48" s="2"/>
      <c r="C48" s="2"/>
      <c r="D48" s="2"/>
    </row>
    <row r="49" spans="2:4">
      <c r="B49" s="2"/>
      <c r="C49" s="2"/>
      <c r="D49" s="2"/>
    </row>
    <row r="50" spans="2:4">
      <c r="B50" s="2"/>
      <c r="C50" s="2"/>
      <c r="D50" s="2"/>
    </row>
    <row r="51" spans="2:4">
      <c r="B51" s="2"/>
      <c r="C51" s="2"/>
      <c r="D51" s="2"/>
    </row>
    <row r="52" spans="2:4">
      <c r="B52" s="2"/>
      <c r="C52" s="2"/>
      <c r="D52" s="2"/>
    </row>
    <row r="53" spans="2:4">
      <c r="B53" s="2"/>
      <c r="C53" s="2"/>
      <c r="D53" s="2"/>
    </row>
    <row r="54" spans="2:4">
      <c r="B54" s="2"/>
      <c r="C54" s="2"/>
      <c r="D54" s="2"/>
    </row>
    <row r="55" spans="2:4">
      <c r="B55" s="2"/>
      <c r="C55" s="2"/>
      <c r="D55" s="2"/>
    </row>
    <row r="56" spans="2:4">
      <c r="B56" s="2"/>
      <c r="C56" s="2"/>
      <c r="D56" s="2"/>
    </row>
    <row r="57" spans="2:4">
      <c r="B57" s="2"/>
      <c r="C57" s="2"/>
      <c r="D57" s="2"/>
    </row>
    <row r="58" spans="2:4">
      <c r="B58" s="2"/>
      <c r="C58" s="2"/>
      <c r="D58" s="2"/>
    </row>
    <row r="59" spans="2:4">
      <c r="B59" s="2"/>
      <c r="C59" s="2"/>
      <c r="D59" s="2"/>
    </row>
    <row r="60" spans="2:4">
      <c r="B60" s="2"/>
      <c r="C60" s="2"/>
      <c r="D60" s="2"/>
    </row>
    <row r="61" spans="2:4">
      <c r="B61" s="2"/>
      <c r="C61" s="2"/>
      <c r="D61" s="2"/>
    </row>
    <row r="62" spans="2:4">
      <c r="B62" s="2"/>
      <c r="C62" s="2"/>
      <c r="D62" s="2"/>
    </row>
    <row r="63" spans="2:4">
      <c r="B63" s="2"/>
      <c r="C63" s="2"/>
      <c r="D63" s="2"/>
    </row>
    <row r="64" spans="2:4">
      <c r="B64" s="2"/>
      <c r="C64" s="2"/>
      <c r="D64" s="2"/>
    </row>
    <row r="65" spans="2:4">
      <c r="B65" s="2"/>
      <c r="C65" s="2"/>
      <c r="D65" s="2"/>
    </row>
    <row r="66" spans="2:4">
      <c r="B66" s="2"/>
      <c r="C66" s="2"/>
      <c r="D66" s="2"/>
    </row>
    <row r="67" spans="2:4">
      <c r="B67" s="2"/>
      <c r="C67" s="2"/>
      <c r="D67" s="2"/>
    </row>
    <row r="68" spans="2:4">
      <c r="B68" s="2"/>
      <c r="C68" s="2"/>
      <c r="D68" s="2"/>
    </row>
    <row r="69" spans="2:4">
      <c r="B69" s="2"/>
      <c r="C69" s="2"/>
      <c r="D69" s="2"/>
    </row>
    <row r="70" spans="2:4">
      <c r="B70" s="2"/>
      <c r="C70" s="2"/>
      <c r="D70" s="2"/>
    </row>
    <row r="71" spans="2:4">
      <c r="B71" s="2"/>
      <c r="C71" s="2"/>
      <c r="D71" s="2"/>
    </row>
    <row r="72" spans="2:4">
      <c r="B72" s="2"/>
      <c r="C72" s="2"/>
      <c r="D72" s="2"/>
    </row>
    <row r="73" spans="2:4">
      <c r="B73" s="2"/>
      <c r="C73" s="2"/>
      <c r="D73" s="2"/>
    </row>
    <row r="74" spans="2:4">
      <c r="B74" s="2"/>
      <c r="C74" s="2"/>
      <c r="D74" s="2"/>
    </row>
    <row r="75" spans="2:4">
      <c r="B75" s="2"/>
      <c r="C75" s="2"/>
      <c r="D75" s="2"/>
    </row>
    <row r="76" spans="2:4">
      <c r="B76" s="2"/>
      <c r="C76" s="2"/>
      <c r="D76" s="2"/>
    </row>
    <row r="77" spans="2:4">
      <c r="B77" s="2"/>
      <c r="C77" s="2"/>
      <c r="D77" s="2"/>
    </row>
    <row r="78" spans="2:4">
      <c r="B78" s="2"/>
      <c r="C78" s="2"/>
      <c r="D78" s="2"/>
    </row>
    <row r="79" spans="2:4">
      <c r="B79" s="2"/>
      <c r="C79" s="2"/>
      <c r="D79" s="2"/>
    </row>
    <row r="80" spans="2:4">
      <c r="B80" s="2"/>
      <c r="C80" s="2"/>
      <c r="D80" s="2"/>
    </row>
    <row r="81" spans="2:4">
      <c r="B81" s="2"/>
      <c r="C81" s="2"/>
      <c r="D81" s="2"/>
    </row>
    <row r="82" spans="2:4">
      <c r="B82" s="2"/>
      <c r="C82" s="2"/>
      <c r="D82" s="2"/>
    </row>
    <row r="83" spans="2:4">
      <c r="B83" s="2"/>
      <c r="C83" s="2"/>
      <c r="D83" s="2"/>
    </row>
    <row r="84" spans="2:4">
      <c r="B84" s="2"/>
      <c r="C84" s="2"/>
      <c r="D84" s="2"/>
    </row>
    <row r="85" spans="2:4">
      <c r="B85" s="2"/>
      <c r="C85" s="2"/>
      <c r="D85" s="2"/>
    </row>
    <row r="86" spans="2:4">
      <c r="B86" s="2"/>
      <c r="C86" s="2"/>
      <c r="D86" s="2"/>
    </row>
    <row r="87" spans="2:4">
      <c r="B87" s="2"/>
      <c r="C87" s="2"/>
      <c r="D87" s="2"/>
    </row>
    <row r="88" spans="2:4">
      <c r="B88" s="2"/>
      <c r="C88" s="2"/>
      <c r="D88" s="2"/>
    </row>
    <row r="89" spans="2:4">
      <c r="B89" s="2"/>
      <c r="C89" s="2"/>
      <c r="D89" s="2"/>
    </row>
    <row r="90" spans="2:4">
      <c r="B90" s="2"/>
      <c r="C90" s="2"/>
      <c r="D90" s="2"/>
    </row>
    <row r="91" spans="2:4">
      <c r="B91" s="2"/>
      <c r="C91" s="2"/>
      <c r="D91" s="2"/>
    </row>
    <row r="92" spans="2:4">
      <c r="B92" s="2"/>
      <c r="C92" s="2"/>
      <c r="D92" s="2"/>
    </row>
    <row r="93" spans="2:4">
      <c r="B93" s="2"/>
      <c r="C93" s="2"/>
      <c r="D93" s="2"/>
    </row>
    <row r="94" spans="2:4">
      <c r="B94" s="2"/>
      <c r="C94" s="2"/>
      <c r="D94" s="2"/>
    </row>
    <row r="95" spans="2:4">
      <c r="B95" s="2"/>
      <c r="C95" s="2"/>
      <c r="D95" s="2"/>
    </row>
    <row r="96" spans="2:4">
      <c r="B96" s="2"/>
      <c r="C96" s="2"/>
      <c r="D96" s="2"/>
    </row>
    <row r="97" spans="2:4">
      <c r="B97" s="2"/>
      <c r="C97" s="2"/>
      <c r="D97" s="2"/>
    </row>
    <row r="98" spans="2:4">
      <c r="B98" s="2"/>
      <c r="C98" s="2"/>
      <c r="D98" s="2"/>
    </row>
    <row r="99" spans="2:4">
      <c r="B99" s="2"/>
      <c r="C99" s="2"/>
      <c r="D99" s="2"/>
    </row>
    <row r="100" spans="2:4">
      <c r="B100" s="2"/>
      <c r="C100" s="2"/>
      <c r="D100" s="2"/>
    </row>
    <row r="101" spans="2:4">
      <c r="B101" s="2"/>
      <c r="C101" s="2"/>
      <c r="D101" s="2"/>
    </row>
    <row r="102" spans="2:4">
      <c r="B102" s="2"/>
      <c r="C102" s="2"/>
      <c r="D102" s="2"/>
    </row>
    <row r="103" spans="2:4">
      <c r="B103" s="2"/>
      <c r="C103" s="2"/>
      <c r="D103" s="2"/>
    </row>
    <row r="104" spans="2:4">
      <c r="B104" s="2"/>
      <c r="C104" s="2"/>
      <c r="D104" s="2"/>
    </row>
    <row r="105" spans="2:4">
      <c r="B105" s="2"/>
      <c r="C105" s="2"/>
      <c r="D105" s="2"/>
    </row>
    <row r="106" spans="2:4">
      <c r="B106" s="2"/>
      <c r="C106" s="2"/>
      <c r="D106" s="2"/>
    </row>
    <row r="107" spans="2:4">
      <c r="B107" s="2"/>
      <c r="C107" s="2"/>
      <c r="D107" s="2"/>
    </row>
    <row r="108" spans="2:4">
      <c r="B108" s="2"/>
      <c r="C108" s="2"/>
      <c r="D108" s="2"/>
    </row>
    <row r="109" spans="2:4">
      <c r="B109" s="2"/>
      <c r="C109" s="2"/>
      <c r="D109" s="2"/>
    </row>
    <row r="110" spans="2:4">
      <c r="B110" s="2"/>
      <c r="C110" s="2"/>
      <c r="D110" s="2"/>
    </row>
    <row r="111" spans="2:4">
      <c r="B111" s="2"/>
      <c r="C111" s="2"/>
      <c r="D111" s="2"/>
    </row>
    <row r="112" spans="2:4">
      <c r="B112" s="2"/>
      <c r="C112" s="2"/>
      <c r="D112" s="2"/>
    </row>
    <row r="113" spans="2:4">
      <c r="B113" s="2"/>
      <c r="C113" s="2"/>
      <c r="D113" s="2"/>
    </row>
    <row r="114" spans="2:4">
      <c r="B114" s="2"/>
      <c r="C114" s="2"/>
      <c r="D114" s="2"/>
    </row>
    <row r="115" spans="2:4">
      <c r="B115" s="2"/>
      <c r="C115" s="2"/>
      <c r="D115" s="2"/>
    </row>
    <row r="116" spans="2:4">
      <c r="B116" s="2"/>
      <c r="C116" s="2"/>
      <c r="D116" s="2"/>
    </row>
    <row r="117" spans="2:4">
      <c r="B117" s="2"/>
      <c r="C117" s="2"/>
      <c r="D117" s="2"/>
    </row>
    <row r="118" spans="2:4">
      <c r="B118" s="2"/>
      <c r="C118" s="2"/>
      <c r="D118" s="2"/>
    </row>
    <row r="119" spans="2:4">
      <c r="B119" s="2"/>
      <c r="C119" s="2"/>
      <c r="D119" s="2"/>
    </row>
    <row r="120" spans="2:4">
      <c r="B120" s="2"/>
      <c r="C120" s="2"/>
      <c r="D120" s="2"/>
    </row>
    <row r="121" spans="2:4">
      <c r="B121" s="2"/>
      <c r="C121" s="2"/>
      <c r="D121" s="2"/>
    </row>
    <row r="122" spans="2:4">
      <c r="B122" s="2"/>
      <c r="C122" s="2"/>
      <c r="D122" s="2"/>
    </row>
    <row r="123" spans="2:4">
      <c r="B123" s="2"/>
      <c r="C123" s="2"/>
      <c r="D123" s="2"/>
    </row>
    <row r="124" spans="2:4">
      <c r="B124" s="2"/>
      <c r="C124" s="2"/>
      <c r="D124" s="2"/>
    </row>
    <row r="125" spans="2:4">
      <c r="B125" s="2"/>
      <c r="C125" s="2"/>
      <c r="D125" s="2"/>
    </row>
    <row r="126" spans="2:4">
      <c r="B126" s="2"/>
      <c r="C126" s="2"/>
      <c r="D126" s="2"/>
    </row>
    <row r="127" spans="2:4">
      <c r="B127" s="2"/>
      <c r="C127" s="2"/>
      <c r="D127" s="2"/>
    </row>
    <row r="128" spans="2:4">
      <c r="B128" s="2"/>
      <c r="C128" s="2"/>
      <c r="D128" s="2"/>
    </row>
    <row r="129" spans="2:4">
      <c r="B129" s="2"/>
      <c r="C129" s="2"/>
      <c r="D129" s="2"/>
    </row>
    <row r="130" spans="2:4">
      <c r="B130" s="2"/>
      <c r="C130" s="2"/>
      <c r="D130" s="2"/>
    </row>
    <row r="131" spans="2:4">
      <c r="B131" s="2"/>
      <c r="C131" s="2"/>
      <c r="D131" s="2"/>
    </row>
    <row r="132" spans="2:4">
      <c r="B132" s="2"/>
      <c r="C132" s="2"/>
      <c r="D132" s="2"/>
    </row>
    <row r="133" spans="2:4">
      <c r="B133" s="2"/>
      <c r="C133" s="2"/>
      <c r="D133" s="2"/>
    </row>
    <row r="134" spans="2:4">
      <c r="B134" s="2"/>
      <c r="C134" s="2"/>
      <c r="D134" s="2"/>
    </row>
    <row r="135" spans="2:4">
      <c r="B135" s="2"/>
      <c r="C135" s="2"/>
      <c r="D135" s="2"/>
    </row>
    <row r="136" spans="2:4">
      <c r="B136" s="2"/>
      <c r="C136" s="2"/>
      <c r="D136" s="2"/>
    </row>
    <row r="137" spans="2:4">
      <c r="B137" s="2"/>
      <c r="C137" s="2"/>
      <c r="D137" s="2"/>
    </row>
    <row r="138" spans="2:4">
      <c r="B138" s="2"/>
      <c r="C138" s="2"/>
      <c r="D138" s="2"/>
    </row>
    <row r="139" spans="2:4">
      <c r="B139" s="2"/>
      <c r="C139" s="2"/>
      <c r="D139" s="2"/>
    </row>
    <row r="140" spans="2:4">
      <c r="B140" s="2"/>
      <c r="C140" s="2"/>
      <c r="D140" s="2"/>
    </row>
    <row r="141" spans="2:4">
      <c r="B141" s="2"/>
      <c r="C141" s="2"/>
      <c r="D141" s="2"/>
    </row>
    <row r="142" spans="2:4">
      <c r="B142" s="2"/>
      <c r="C142" s="2"/>
      <c r="D142" s="2"/>
    </row>
    <row r="143" spans="2:4">
      <c r="B143" s="2"/>
      <c r="C143" s="2"/>
      <c r="D143" s="2"/>
    </row>
    <row r="144" spans="2:4">
      <c r="B144" s="2"/>
      <c r="C144" s="2"/>
      <c r="D144" s="2"/>
    </row>
    <row r="145" spans="2:4">
      <c r="B145" s="2"/>
      <c r="C145" s="2"/>
      <c r="D145" s="2"/>
    </row>
    <row r="146" spans="2:4">
      <c r="B146" s="2"/>
      <c r="C146" s="2"/>
      <c r="D146" s="2"/>
    </row>
    <row r="147" spans="2:4">
      <c r="B147" s="2"/>
      <c r="C147" s="2"/>
      <c r="D147" s="2"/>
    </row>
    <row r="148" spans="2:4">
      <c r="B148" s="2"/>
      <c r="C148" s="2"/>
      <c r="D148" s="2"/>
    </row>
    <row r="149" spans="2:4">
      <c r="B149" s="2"/>
      <c r="C149" s="2"/>
      <c r="D149" s="2"/>
    </row>
    <row r="150" spans="2:4">
      <c r="B150" s="2"/>
      <c r="C150" s="2"/>
      <c r="D150" s="2"/>
    </row>
  </sheetData>
  <phoneticPr fontId="0" type="noConversion"/>
  <pageMargins left="0.78740157480314965" right="0.59055118110236227" top="0.59055118110236227" bottom="0.59055118110236227" header="0.31496062992125984" footer="0.31496062992125984"/>
  <pageSetup paperSize="9" scale="78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>
    <pageSetUpPr fitToPage="1"/>
  </sheetPr>
  <dimension ref="A1:R131"/>
  <sheetViews>
    <sheetView view="pageBreakPreview" zoomScale="90" zoomScaleNormal="85" zoomScaleSheetLayoutView="90" workbookViewId="0">
      <selection activeCell="I75" sqref="I75"/>
    </sheetView>
  </sheetViews>
  <sheetFormatPr baseColWidth="10" defaultRowHeight="12.75"/>
  <cols>
    <col min="1" max="1" width="2.7109375" style="2" customWidth="1"/>
    <col min="2" max="2" width="4.42578125" customWidth="1"/>
    <col min="3" max="3" width="84.140625" customWidth="1"/>
    <col min="4" max="4" width="7.85546875" bestFit="1" customWidth="1"/>
    <col min="5" max="5" width="9.42578125" customWidth="1"/>
    <col min="6" max="6" width="11.85546875" bestFit="1" customWidth="1"/>
    <col min="7" max="7" width="14.140625" customWidth="1"/>
    <col min="8" max="8" width="13.5703125" customWidth="1"/>
    <col min="9" max="9" width="13" customWidth="1"/>
    <col min="10" max="11" width="12.140625" bestFit="1" customWidth="1"/>
    <col min="12" max="12" width="9.28515625" customWidth="1"/>
    <col min="13" max="13" width="13.7109375" customWidth="1"/>
    <col min="14" max="14" width="16.140625" customWidth="1"/>
    <col min="15" max="15" width="3" style="2" customWidth="1"/>
    <col min="16" max="16" width="11.28515625" style="2" customWidth="1"/>
    <col min="17" max="17" width="13.5703125" style="2" customWidth="1"/>
    <col min="18" max="18" width="11.7109375" style="2" customWidth="1"/>
    <col min="19" max="19" width="12.28515625" customWidth="1"/>
    <col min="20" max="20" width="11.7109375" customWidth="1"/>
    <col min="21" max="21" width="12.140625" customWidth="1"/>
    <col min="22" max="27" width="11.7109375" customWidth="1"/>
  </cols>
  <sheetData>
    <row r="1" spans="1:16" s="1" customFormat="1" ht="18.75" customHeight="1">
      <c r="A1" s="995" t="s">
        <v>164</v>
      </c>
      <c r="C1" s="104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229"/>
    </row>
    <row r="2" spans="1:16" s="1" customFormat="1" ht="18.75" customHeight="1">
      <c r="A2" s="3"/>
      <c r="B2" s="984"/>
      <c r="C2" s="1001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229"/>
    </row>
    <row r="3" spans="1:16" s="1" customFormat="1" ht="18.75" customHeight="1">
      <c r="A3" s="3"/>
      <c r="B3" s="984" t="s">
        <v>165</v>
      </c>
      <c r="C3" s="1000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229"/>
    </row>
    <row r="4" spans="1:16" s="1" customFormat="1" ht="18.75" customHeight="1" thickBot="1">
      <c r="A4" s="3"/>
      <c r="B4" s="12"/>
      <c r="C4" s="633"/>
      <c r="D4" s="633"/>
      <c r="E4" s="633"/>
      <c r="F4" s="633"/>
      <c r="G4" s="633"/>
      <c r="H4" s="633"/>
      <c r="I4" s="633"/>
      <c r="J4" s="633"/>
      <c r="K4" s="633"/>
      <c r="L4" s="633"/>
      <c r="M4" s="633"/>
      <c r="N4" s="1002"/>
      <c r="O4" s="1002"/>
      <c r="P4" s="1002"/>
    </row>
    <row r="5" spans="1:16" s="1" customFormat="1" ht="18.75" customHeight="1">
      <c r="A5" s="3"/>
      <c r="B5" s="1980" t="s">
        <v>0</v>
      </c>
      <c r="C5" s="1983" t="s">
        <v>1</v>
      </c>
      <c r="D5" s="1975" t="s">
        <v>42</v>
      </c>
      <c r="E5" s="1962"/>
      <c r="F5" s="1962"/>
      <c r="G5" s="1962"/>
      <c r="H5" s="1962"/>
      <c r="I5" s="1962"/>
      <c r="J5" s="1962"/>
      <c r="K5" s="1962"/>
      <c r="L5" s="1962"/>
      <c r="M5" s="1976"/>
      <c r="N5" s="1963" t="s">
        <v>43</v>
      </c>
      <c r="O5" s="85"/>
      <c r="P5" s="85"/>
    </row>
    <row r="6" spans="1:16" s="1" customFormat="1" ht="18.75" customHeight="1">
      <c r="A6" s="3"/>
      <c r="B6" s="1981"/>
      <c r="C6" s="1984"/>
      <c r="D6" s="1977" t="s">
        <v>44</v>
      </c>
      <c r="E6" s="1978"/>
      <c r="F6" s="1978"/>
      <c r="G6" s="1978"/>
      <c r="H6" s="1978"/>
      <c r="I6" s="1979" t="s">
        <v>45</v>
      </c>
      <c r="J6" s="1967"/>
      <c r="K6" s="1967"/>
      <c r="L6" s="1967"/>
      <c r="M6" s="1968"/>
      <c r="N6" s="1964"/>
      <c r="O6" s="85"/>
      <c r="P6" s="85"/>
    </row>
    <row r="7" spans="1:16" s="1" customFormat="1" ht="18.75" customHeight="1" thickBot="1">
      <c r="A7" s="3"/>
      <c r="B7" s="1982"/>
      <c r="C7" s="1985"/>
      <c r="D7" s="1680" t="s">
        <v>46</v>
      </c>
      <c r="E7" s="1681" t="s">
        <v>47</v>
      </c>
      <c r="F7" s="1681" t="s">
        <v>48</v>
      </c>
      <c r="G7" s="1682" t="s">
        <v>49</v>
      </c>
      <c r="H7" s="1683" t="s">
        <v>50</v>
      </c>
      <c r="I7" s="1684" t="s">
        <v>46</v>
      </c>
      <c r="J7" s="1684" t="s">
        <v>47</v>
      </c>
      <c r="K7" s="1684" t="s">
        <v>48</v>
      </c>
      <c r="L7" s="1684" t="s">
        <v>49</v>
      </c>
      <c r="M7" s="1683" t="s">
        <v>50</v>
      </c>
      <c r="N7" s="1965"/>
      <c r="O7" s="85"/>
      <c r="P7" s="85"/>
    </row>
    <row r="8" spans="1:16" s="1" customFormat="1" ht="18.75" customHeight="1">
      <c r="A8" s="3"/>
      <c r="B8" s="49">
        <v>1</v>
      </c>
      <c r="C8" s="1045" t="s">
        <v>349</v>
      </c>
      <c r="D8" s="1046"/>
      <c r="E8" s="1047"/>
      <c r="F8" s="1047"/>
      <c r="G8" s="1048"/>
      <c r="H8" s="1049"/>
      <c r="I8" s="400"/>
      <c r="J8" s="399"/>
      <c r="K8" s="401">
        <v>5.0060599999999997</v>
      </c>
      <c r="L8" s="1050"/>
      <c r="M8" s="1051">
        <f>SUM(I8:L8)</f>
        <v>5.0060599999999997</v>
      </c>
      <c r="N8" s="708">
        <f t="shared" ref="N8:N32" si="0">SUM(M8)</f>
        <v>5.0060599999999997</v>
      </c>
      <c r="O8" s="284"/>
      <c r="P8" s="388"/>
    </row>
    <row r="9" spans="1:16" s="1" customFormat="1" ht="18.75" customHeight="1">
      <c r="A9" s="3"/>
      <c r="B9" s="49">
        <v>2</v>
      </c>
      <c r="C9" s="1052" t="s">
        <v>350</v>
      </c>
      <c r="D9" s="1053"/>
      <c r="E9" s="1054"/>
      <c r="F9" s="1054"/>
      <c r="G9" s="1055"/>
      <c r="H9" s="1056"/>
      <c r="I9" s="400"/>
      <c r="J9" s="399"/>
      <c r="K9" s="401">
        <v>320.7735313999998</v>
      </c>
      <c r="L9" s="1050"/>
      <c r="M9" s="1051">
        <f t="shared" ref="M9:M32" si="1">SUM(I9:L9)</f>
        <v>320.7735313999998</v>
      </c>
      <c r="N9" s="708">
        <f t="shared" si="0"/>
        <v>320.7735313999998</v>
      </c>
      <c r="O9" s="284"/>
      <c r="P9" s="388"/>
    </row>
    <row r="10" spans="1:16" s="1" customFormat="1" ht="18.75" customHeight="1">
      <c r="A10" s="3"/>
      <c r="B10" s="49">
        <v>3</v>
      </c>
      <c r="C10" s="1052" t="s">
        <v>51</v>
      </c>
      <c r="D10" s="1053"/>
      <c r="E10" s="1054"/>
      <c r="F10" s="1054"/>
      <c r="G10" s="1055"/>
      <c r="H10" s="1056"/>
      <c r="I10" s="400"/>
      <c r="J10" s="399"/>
      <c r="K10" s="401">
        <v>74.534924699999991</v>
      </c>
      <c r="L10" s="1050"/>
      <c r="M10" s="1051">
        <f t="shared" si="1"/>
        <v>74.534924699999991</v>
      </c>
      <c r="N10" s="708">
        <f t="shared" si="0"/>
        <v>74.534924699999991</v>
      </c>
      <c r="O10" s="284"/>
      <c r="P10" s="388"/>
    </row>
    <row r="11" spans="1:16" s="1" customFormat="1" ht="18.75" customHeight="1">
      <c r="A11" s="3"/>
      <c r="B11" s="49">
        <v>4</v>
      </c>
      <c r="C11" s="1052" t="s">
        <v>351</v>
      </c>
      <c r="D11" s="1053"/>
      <c r="E11" s="1054"/>
      <c r="F11" s="1054"/>
      <c r="G11" s="1055"/>
      <c r="H11" s="1056"/>
      <c r="I11" s="400">
        <v>908.87591290000023</v>
      </c>
      <c r="J11" s="399"/>
      <c r="K11" s="401"/>
      <c r="L11" s="1050"/>
      <c r="M11" s="1051">
        <f t="shared" si="1"/>
        <v>908.87591290000023</v>
      </c>
      <c r="N11" s="708">
        <f t="shared" si="0"/>
        <v>908.87591290000023</v>
      </c>
      <c r="O11" s="630"/>
      <c r="P11" s="388"/>
    </row>
    <row r="12" spans="1:16" s="1" customFormat="1" ht="18.75" customHeight="1">
      <c r="A12" s="3"/>
      <c r="B12" s="49">
        <v>5</v>
      </c>
      <c r="C12" s="1052" t="s">
        <v>352</v>
      </c>
      <c r="D12" s="1057"/>
      <c r="E12" s="1058"/>
      <c r="F12" s="1058"/>
      <c r="G12" s="1059"/>
      <c r="H12" s="1060"/>
      <c r="I12" s="400">
        <v>8.5838628999999997</v>
      </c>
      <c r="J12" s="399"/>
      <c r="K12" s="401"/>
      <c r="L12" s="1050"/>
      <c r="M12" s="1051">
        <f t="shared" si="1"/>
        <v>8.5838628999999997</v>
      </c>
      <c r="N12" s="708">
        <f t="shared" si="0"/>
        <v>8.5838628999999997</v>
      </c>
      <c r="O12" s="630"/>
      <c r="P12" s="388"/>
    </row>
    <row r="13" spans="1:16" s="1" customFormat="1" ht="18.75" customHeight="1">
      <c r="A13" s="3"/>
      <c r="B13" s="49">
        <v>6</v>
      </c>
      <c r="C13" s="1052" t="s">
        <v>241</v>
      </c>
      <c r="D13" s="1057"/>
      <c r="E13" s="1058"/>
      <c r="F13" s="1058"/>
      <c r="G13" s="1059"/>
      <c r="H13" s="1060"/>
      <c r="I13" s="400"/>
      <c r="J13" s="399"/>
      <c r="K13" s="401">
        <v>274.58832509999962</v>
      </c>
      <c r="L13" s="1050"/>
      <c r="M13" s="1051">
        <f t="shared" si="1"/>
        <v>274.58832509999962</v>
      </c>
      <c r="N13" s="708">
        <f t="shared" si="0"/>
        <v>274.58832509999962</v>
      </c>
      <c r="O13" s="630"/>
      <c r="P13" s="388"/>
    </row>
    <row r="14" spans="1:16" s="1" customFormat="1" ht="18.75" customHeight="1">
      <c r="A14" s="3"/>
      <c r="B14" s="49">
        <v>7</v>
      </c>
      <c r="C14" s="1052" t="s">
        <v>275</v>
      </c>
      <c r="D14" s="1057"/>
      <c r="E14" s="1058"/>
      <c r="F14" s="1058"/>
      <c r="G14" s="1059"/>
      <c r="H14" s="1060"/>
      <c r="I14" s="400">
        <v>3876.4353200000005</v>
      </c>
      <c r="J14" s="399">
        <v>261.30337099999997</v>
      </c>
      <c r="K14" s="401">
        <v>15.810945000000002</v>
      </c>
      <c r="L14" s="1050"/>
      <c r="M14" s="1051">
        <f t="shared" si="1"/>
        <v>4153.5496360000006</v>
      </c>
      <c r="N14" s="708">
        <f t="shared" si="0"/>
        <v>4153.5496360000006</v>
      </c>
      <c r="O14" s="630"/>
      <c r="P14" s="388"/>
    </row>
    <row r="15" spans="1:16" s="1" customFormat="1" ht="18.75" customHeight="1">
      <c r="A15" s="3"/>
      <c r="B15" s="49">
        <v>8</v>
      </c>
      <c r="C15" s="1052" t="s">
        <v>353</v>
      </c>
      <c r="D15" s="1057"/>
      <c r="E15" s="1058"/>
      <c r="F15" s="1058"/>
      <c r="G15" s="1059"/>
      <c r="H15" s="1060"/>
      <c r="I15" s="400"/>
      <c r="J15" s="399"/>
      <c r="K15" s="401">
        <v>48.377690600000001</v>
      </c>
      <c r="L15" s="1050"/>
      <c r="M15" s="1051">
        <f t="shared" si="1"/>
        <v>48.377690600000001</v>
      </c>
      <c r="N15" s="708">
        <f t="shared" si="0"/>
        <v>48.377690600000001</v>
      </c>
      <c r="O15" s="630"/>
      <c r="P15" s="388"/>
    </row>
    <row r="16" spans="1:16" s="1" customFormat="1" ht="18.75" customHeight="1">
      <c r="A16" s="3"/>
      <c r="B16" s="49">
        <v>9</v>
      </c>
      <c r="C16" s="1052" t="s">
        <v>277</v>
      </c>
      <c r="D16" s="1057"/>
      <c r="E16" s="1058"/>
      <c r="F16" s="1058"/>
      <c r="G16" s="1059"/>
      <c r="H16" s="1060"/>
      <c r="I16" s="400"/>
      <c r="J16" s="399"/>
      <c r="K16" s="401">
        <v>18.232486200000004</v>
      </c>
      <c r="L16" s="1050"/>
      <c r="M16" s="1051">
        <f t="shared" si="1"/>
        <v>18.232486200000004</v>
      </c>
      <c r="N16" s="708">
        <f t="shared" si="0"/>
        <v>18.232486200000004</v>
      </c>
      <c r="O16" s="630"/>
      <c r="P16" s="388"/>
    </row>
    <row r="17" spans="1:16" s="1" customFormat="1" ht="18.75" customHeight="1">
      <c r="A17" s="3"/>
      <c r="B17" s="49">
        <v>10</v>
      </c>
      <c r="C17" s="1052" t="s">
        <v>354</v>
      </c>
      <c r="D17" s="1057"/>
      <c r="E17" s="1058"/>
      <c r="F17" s="1058"/>
      <c r="G17" s="1059"/>
      <c r="H17" s="1060"/>
      <c r="I17" s="400">
        <v>318.84810370000008</v>
      </c>
      <c r="J17" s="399"/>
      <c r="K17" s="401">
        <v>0.2425773</v>
      </c>
      <c r="L17" s="1050"/>
      <c r="M17" s="1051">
        <f t="shared" si="1"/>
        <v>319.09068100000007</v>
      </c>
      <c r="N17" s="708">
        <f t="shared" si="0"/>
        <v>319.09068100000007</v>
      </c>
      <c r="O17" s="630"/>
      <c r="P17" s="388"/>
    </row>
    <row r="18" spans="1:16" s="1" customFormat="1" ht="18.75" customHeight="1">
      <c r="A18" s="3"/>
      <c r="B18" s="49">
        <v>11</v>
      </c>
      <c r="C18" s="1052" t="s">
        <v>52</v>
      </c>
      <c r="D18" s="1057"/>
      <c r="E18" s="1058"/>
      <c r="F18" s="1058"/>
      <c r="G18" s="1059"/>
      <c r="H18" s="1060"/>
      <c r="I18" s="400">
        <v>12.276956999999999</v>
      </c>
      <c r="J18" s="399"/>
      <c r="K18" s="401">
        <v>145.24837699999995</v>
      </c>
      <c r="L18" s="1050"/>
      <c r="M18" s="1051">
        <f t="shared" si="1"/>
        <v>157.52533399999996</v>
      </c>
      <c r="N18" s="708">
        <f t="shared" si="0"/>
        <v>157.52533399999996</v>
      </c>
      <c r="O18" s="630"/>
      <c r="P18" s="388"/>
    </row>
    <row r="19" spans="1:16" s="1" customFormat="1" ht="18.75" customHeight="1">
      <c r="A19" s="3"/>
      <c r="B19" s="49">
        <v>12</v>
      </c>
      <c r="C19" s="1052" t="s">
        <v>314</v>
      </c>
      <c r="D19" s="1057"/>
      <c r="E19" s="1058"/>
      <c r="F19" s="1058"/>
      <c r="G19" s="1059"/>
      <c r="H19" s="1060"/>
      <c r="I19" s="400"/>
      <c r="J19" s="399">
        <v>4.9110000000000001E-2</v>
      </c>
      <c r="K19" s="401"/>
      <c r="L19" s="1050"/>
      <c r="M19" s="1051">
        <f t="shared" si="1"/>
        <v>4.9110000000000001E-2</v>
      </c>
      <c r="N19" s="708">
        <f t="shared" si="0"/>
        <v>4.9110000000000001E-2</v>
      </c>
      <c r="O19" s="630"/>
      <c r="P19" s="388"/>
    </row>
    <row r="20" spans="1:16" s="1" customFormat="1" ht="18.75" customHeight="1">
      <c r="A20" s="3"/>
      <c r="B20" s="49">
        <v>13</v>
      </c>
      <c r="C20" s="1052" t="s">
        <v>53</v>
      </c>
      <c r="D20" s="1057"/>
      <c r="E20" s="1058"/>
      <c r="F20" s="1058"/>
      <c r="G20" s="1059"/>
      <c r="H20" s="1060"/>
      <c r="I20" s="400">
        <v>513.58234979999997</v>
      </c>
      <c r="J20" s="399">
        <v>82.661525199999986</v>
      </c>
      <c r="K20" s="401">
        <v>32.86639910000001</v>
      </c>
      <c r="L20" s="1050"/>
      <c r="M20" s="1051">
        <f t="shared" si="1"/>
        <v>629.11027409999997</v>
      </c>
      <c r="N20" s="708">
        <f t="shared" si="0"/>
        <v>629.11027409999997</v>
      </c>
      <c r="O20" s="630"/>
      <c r="P20" s="388"/>
    </row>
    <row r="21" spans="1:16" s="1" customFormat="1" ht="18.75" customHeight="1">
      <c r="A21" s="3"/>
      <c r="B21" s="49">
        <v>14</v>
      </c>
      <c r="C21" s="1052" t="s">
        <v>242</v>
      </c>
      <c r="D21" s="1057"/>
      <c r="E21" s="1058"/>
      <c r="F21" s="1058"/>
      <c r="G21" s="1059"/>
      <c r="H21" s="1060"/>
      <c r="I21" s="400">
        <v>3271.0212842999999</v>
      </c>
      <c r="J21" s="399">
        <v>161.28034809999997</v>
      </c>
      <c r="K21" s="401">
        <v>1923.686054900001</v>
      </c>
      <c r="L21" s="1050"/>
      <c r="M21" s="1051">
        <f t="shared" si="1"/>
        <v>5355.9876873000012</v>
      </c>
      <c r="N21" s="708">
        <f t="shared" si="0"/>
        <v>5355.9876873000012</v>
      </c>
      <c r="O21" s="630"/>
      <c r="P21" s="388"/>
    </row>
    <row r="22" spans="1:16" s="1" customFormat="1" ht="18.75" customHeight="1">
      <c r="A22" s="3"/>
      <c r="B22" s="49">
        <v>15</v>
      </c>
      <c r="C22" s="1052" t="s">
        <v>243</v>
      </c>
      <c r="D22" s="1057"/>
      <c r="E22" s="1058"/>
      <c r="F22" s="1058"/>
      <c r="G22" s="1059"/>
      <c r="H22" s="1060"/>
      <c r="I22" s="400"/>
      <c r="J22" s="399">
        <v>25.657373600000003</v>
      </c>
      <c r="K22" s="401">
        <v>82.800646199999989</v>
      </c>
      <c r="L22" s="1050"/>
      <c r="M22" s="1051">
        <f t="shared" si="1"/>
        <v>108.45801979999999</v>
      </c>
      <c r="N22" s="708">
        <f t="shared" si="0"/>
        <v>108.45801979999999</v>
      </c>
      <c r="O22" s="630"/>
      <c r="P22" s="388"/>
    </row>
    <row r="23" spans="1:16" s="1" customFormat="1" ht="18.75" customHeight="1">
      <c r="A23" s="3"/>
      <c r="B23" s="49">
        <v>16</v>
      </c>
      <c r="C23" s="1052" t="s">
        <v>355</v>
      </c>
      <c r="D23" s="1057"/>
      <c r="E23" s="1058"/>
      <c r="F23" s="1058"/>
      <c r="G23" s="1059"/>
      <c r="H23" s="1060"/>
      <c r="I23" s="400">
        <v>3973.9105289999993</v>
      </c>
      <c r="J23" s="399">
        <v>286.76959380000005</v>
      </c>
      <c r="K23" s="401">
        <v>1045.5282249999993</v>
      </c>
      <c r="L23" s="1050"/>
      <c r="M23" s="1051">
        <f t="shared" si="1"/>
        <v>5306.2083477999986</v>
      </c>
      <c r="N23" s="708">
        <f t="shared" si="0"/>
        <v>5306.2083477999986</v>
      </c>
      <c r="O23" s="630"/>
      <c r="P23" s="388"/>
    </row>
    <row r="24" spans="1:16" s="1" customFormat="1" ht="18.75" customHeight="1">
      <c r="A24" s="3"/>
      <c r="B24" s="49">
        <v>17</v>
      </c>
      <c r="C24" s="1052" t="s">
        <v>244</v>
      </c>
      <c r="D24" s="1057"/>
      <c r="E24" s="1058"/>
      <c r="F24" s="1058"/>
      <c r="G24" s="1059"/>
      <c r="H24" s="1060"/>
      <c r="I24" s="400"/>
      <c r="J24" s="399"/>
      <c r="K24" s="401">
        <v>66.673299299999996</v>
      </c>
      <c r="L24" s="1050"/>
      <c r="M24" s="1051">
        <f t="shared" si="1"/>
        <v>66.673299299999996</v>
      </c>
      <c r="N24" s="708">
        <f t="shared" si="0"/>
        <v>66.673299299999996</v>
      </c>
      <c r="O24" s="630"/>
      <c r="P24" s="388"/>
    </row>
    <row r="25" spans="1:16" s="1" customFormat="1" ht="18.75" customHeight="1">
      <c r="A25" s="3"/>
      <c r="B25" s="49">
        <v>18</v>
      </c>
      <c r="C25" s="1052" t="s">
        <v>54</v>
      </c>
      <c r="D25" s="1057"/>
      <c r="E25" s="1058"/>
      <c r="F25" s="1058"/>
      <c r="G25" s="1059"/>
      <c r="H25" s="1060"/>
      <c r="I25" s="400">
        <v>19.096637000000001</v>
      </c>
      <c r="J25" s="399">
        <v>53.674204000000017</v>
      </c>
      <c r="K25" s="401">
        <v>35.162362999999999</v>
      </c>
      <c r="L25" s="1050"/>
      <c r="M25" s="1051">
        <f t="shared" si="1"/>
        <v>107.93320400000002</v>
      </c>
      <c r="N25" s="708">
        <f t="shared" si="0"/>
        <v>107.93320400000002</v>
      </c>
      <c r="O25" s="630"/>
      <c r="P25" s="388"/>
    </row>
    <row r="26" spans="1:16" s="1" customFormat="1" ht="18.75" customHeight="1">
      <c r="A26" s="3"/>
      <c r="B26" s="49">
        <v>19</v>
      </c>
      <c r="C26" s="1052" t="s">
        <v>315</v>
      </c>
      <c r="D26" s="1057"/>
      <c r="E26" s="1058"/>
      <c r="F26" s="1058"/>
      <c r="G26" s="1059"/>
      <c r="H26" s="1060"/>
      <c r="I26" s="400"/>
      <c r="J26" s="399"/>
      <c r="K26" s="401">
        <v>7.8551295000000003</v>
      </c>
      <c r="L26" s="1050"/>
      <c r="M26" s="1051">
        <f t="shared" si="1"/>
        <v>7.8551295000000003</v>
      </c>
      <c r="N26" s="708">
        <f t="shared" si="0"/>
        <v>7.8551295000000003</v>
      </c>
      <c r="O26" s="630"/>
      <c r="P26" s="388"/>
    </row>
    <row r="27" spans="1:16" s="1" customFormat="1" ht="18.75" customHeight="1">
      <c r="A27" s="3"/>
      <c r="B27" s="49">
        <v>20</v>
      </c>
      <c r="C27" s="1052" t="s">
        <v>316</v>
      </c>
      <c r="D27" s="1057"/>
      <c r="E27" s="1058"/>
      <c r="F27" s="1058"/>
      <c r="G27" s="1059"/>
      <c r="H27" s="1060"/>
      <c r="I27" s="400"/>
      <c r="J27" s="399">
        <v>0.44279469999999999</v>
      </c>
      <c r="K27" s="401">
        <v>469.14578710000001</v>
      </c>
      <c r="L27" s="1050"/>
      <c r="M27" s="1051">
        <f t="shared" si="1"/>
        <v>469.58858179999999</v>
      </c>
      <c r="N27" s="708">
        <f t="shared" si="0"/>
        <v>469.58858179999999</v>
      </c>
      <c r="O27" s="630"/>
      <c r="P27" s="388"/>
    </row>
    <row r="28" spans="1:16" s="1" customFormat="1" ht="18.75" customHeight="1">
      <c r="A28" s="3"/>
      <c r="B28" s="49">
        <v>21</v>
      </c>
      <c r="C28" s="1052" t="s">
        <v>55</v>
      </c>
      <c r="D28" s="1057"/>
      <c r="E28" s="1058"/>
      <c r="F28" s="1058"/>
      <c r="G28" s="1059"/>
      <c r="H28" s="1060"/>
      <c r="I28" s="400">
        <v>3573.8524140000009</v>
      </c>
      <c r="J28" s="399">
        <v>303.76923999999997</v>
      </c>
      <c r="K28" s="401">
        <v>720.86697399999878</v>
      </c>
      <c r="L28" s="1050"/>
      <c r="M28" s="1051">
        <f t="shared" si="1"/>
        <v>4598.4886280000001</v>
      </c>
      <c r="N28" s="708">
        <f t="shared" si="0"/>
        <v>4598.4886280000001</v>
      </c>
      <c r="O28" s="630"/>
      <c r="P28" s="388"/>
    </row>
    <row r="29" spans="1:16" s="1" customFormat="1" ht="18.75" customHeight="1">
      <c r="A29" s="3"/>
      <c r="B29" s="49">
        <v>22</v>
      </c>
      <c r="C29" s="1052" t="s">
        <v>317</v>
      </c>
      <c r="D29" s="1057"/>
      <c r="E29" s="1058"/>
      <c r="F29" s="1058"/>
      <c r="G29" s="1059"/>
      <c r="H29" s="1060"/>
      <c r="I29" s="400">
        <v>222.47546000000006</v>
      </c>
      <c r="J29" s="399"/>
      <c r="K29" s="401">
        <v>23.557999000000002</v>
      </c>
      <c r="L29" s="1050"/>
      <c r="M29" s="1051">
        <f t="shared" si="1"/>
        <v>246.03345900000005</v>
      </c>
      <c r="N29" s="708">
        <f t="shared" si="0"/>
        <v>246.03345900000005</v>
      </c>
      <c r="O29" s="630"/>
      <c r="P29" s="388"/>
    </row>
    <row r="30" spans="1:16" s="1" customFormat="1" ht="18.75" customHeight="1">
      <c r="A30" s="3"/>
      <c r="B30" s="49">
        <v>23</v>
      </c>
      <c r="C30" s="1052" t="s">
        <v>245</v>
      </c>
      <c r="D30" s="1057"/>
      <c r="E30" s="1058"/>
      <c r="F30" s="1058"/>
      <c r="G30" s="1059"/>
      <c r="H30" s="1060"/>
      <c r="I30" s="400">
        <v>43.982438000000002</v>
      </c>
      <c r="J30" s="399">
        <v>23.704571999999999</v>
      </c>
      <c r="K30" s="401">
        <v>12.450408200000002</v>
      </c>
      <c r="L30" s="1050"/>
      <c r="M30" s="1051">
        <f t="shared" si="1"/>
        <v>80.137418199999999</v>
      </c>
      <c r="N30" s="708">
        <f t="shared" si="0"/>
        <v>80.137418199999999</v>
      </c>
      <c r="O30" s="630"/>
      <c r="P30" s="630"/>
    </row>
    <row r="31" spans="1:16" s="1" customFormat="1" ht="18.75" customHeight="1">
      <c r="A31" s="3"/>
      <c r="B31" s="49">
        <v>24</v>
      </c>
      <c r="C31" s="1052" t="s">
        <v>56</v>
      </c>
      <c r="D31" s="1057"/>
      <c r="E31" s="1058"/>
      <c r="F31" s="1058"/>
      <c r="G31" s="1059"/>
      <c r="H31" s="1060"/>
      <c r="I31" s="400"/>
      <c r="J31" s="399">
        <v>85.714072000000002</v>
      </c>
      <c r="K31" s="401">
        <v>391.16651999999988</v>
      </c>
      <c r="L31" s="1050"/>
      <c r="M31" s="1051">
        <f t="shared" si="1"/>
        <v>476.88059199999987</v>
      </c>
      <c r="N31" s="708">
        <f t="shared" si="0"/>
        <v>476.88059199999987</v>
      </c>
      <c r="O31" s="630"/>
      <c r="P31" s="630"/>
    </row>
    <row r="32" spans="1:16" s="1" customFormat="1" ht="18.75" customHeight="1">
      <c r="A32" s="3"/>
      <c r="B32" s="49">
        <v>25</v>
      </c>
      <c r="C32" s="1052" t="s">
        <v>142</v>
      </c>
      <c r="D32" s="1057"/>
      <c r="E32" s="1058"/>
      <c r="F32" s="1058"/>
      <c r="G32" s="1059"/>
      <c r="H32" s="1060"/>
      <c r="I32" s="400">
        <v>659.44738099999938</v>
      </c>
      <c r="J32" s="399">
        <v>224.17271029999995</v>
      </c>
      <c r="K32" s="401"/>
      <c r="L32" s="1050"/>
      <c r="M32" s="1051">
        <f t="shared" si="1"/>
        <v>883.62009129999933</v>
      </c>
      <c r="N32" s="708">
        <f t="shared" si="0"/>
        <v>883.62009129999933</v>
      </c>
      <c r="O32" s="3"/>
      <c r="P32" s="229"/>
    </row>
    <row r="33" spans="1:16" s="1" customFormat="1" ht="18.75" customHeight="1">
      <c r="A33" s="3"/>
      <c r="B33" s="49">
        <v>26</v>
      </c>
      <c r="C33" s="1052" t="s">
        <v>280</v>
      </c>
      <c r="D33" s="1057"/>
      <c r="E33" s="1058"/>
      <c r="F33" s="1058"/>
      <c r="G33" s="1059"/>
      <c r="H33" s="1060"/>
      <c r="I33" s="400"/>
      <c r="J33" s="399">
        <v>205.20835129999995</v>
      </c>
      <c r="K33" s="401">
        <v>203.10597200000009</v>
      </c>
      <c r="L33" s="1050"/>
      <c r="M33" s="1051">
        <f t="shared" ref="M33:M34" si="2">SUM(I33:L33)</f>
        <v>408.31432330000007</v>
      </c>
      <c r="N33" s="708">
        <f t="shared" ref="N33:N34" si="3">SUM(M33)</f>
        <v>408.31432330000007</v>
      </c>
      <c r="O33" s="3"/>
      <c r="P33" s="229"/>
    </row>
    <row r="34" spans="1:16" s="1" customFormat="1" ht="18.75" customHeight="1">
      <c r="A34" s="3"/>
      <c r="B34" s="49">
        <v>27</v>
      </c>
      <c r="C34" s="1052" t="s">
        <v>246</v>
      </c>
      <c r="D34" s="1057"/>
      <c r="E34" s="1058"/>
      <c r="F34" s="1058"/>
      <c r="G34" s="1059"/>
      <c r="H34" s="1060"/>
      <c r="I34" s="400"/>
      <c r="J34" s="399">
        <v>31.236644000000002</v>
      </c>
      <c r="K34" s="401"/>
      <c r="L34" s="1050"/>
      <c r="M34" s="1051">
        <f t="shared" si="2"/>
        <v>31.236644000000002</v>
      </c>
      <c r="N34" s="708">
        <f t="shared" si="3"/>
        <v>31.236644000000002</v>
      </c>
      <c r="O34" s="3"/>
      <c r="P34" s="229"/>
    </row>
    <row r="35" spans="1:16" s="1" customFormat="1" ht="9.75" customHeight="1" thickBot="1">
      <c r="A35" s="3"/>
      <c r="B35" s="49"/>
      <c r="C35" s="1061"/>
      <c r="D35" s="1057"/>
      <c r="E35" s="1058"/>
      <c r="F35" s="1058"/>
      <c r="G35" s="1059"/>
      <c r="H35" s="1060"/>
      <c r="I35" s="403"/>
      <c r="J35" s="404"/>
      <c r="K35" s="405"/>
      <c r="L35" s="1062"/>
      <c r="M35" s="1051"/>
      <c r="N35" s="708"/>
      <c r="O35" s="3"/>
      <c r="P35" s="229"/>
    </row>
    <row r="36" spans="1:16" s="1" customFormat="1" ht="18.75" customHeight="1" thickTop="1" thickBot="1">
      <c r="A36" s="3"/>
      <c r="B36" s="1955" t="s">
        <v>57</v>
      </c>
      <c r="C36" s="1956"/>
      <c r="D36" s="1786"/>
      <c r="E36" s="1787"/>
      <c r="F36" s="1787"/>
      <c r="G36" s="1788"/>
      <c r="H36" s="1063"/>
      <c r="I36" s="1064">
        <f>SUM(I8:I35)</f>
        <v>17402.388649599998</v>
      </c>
      <c r="J36" s="1065">
        <f>SUM(J8:J35)</f>
        <v>1745.64391</v>
      </c>
      <c r="K36" s="1065">
        <f>SUM(K8:K35)</f>
        <v>5917.6806945999979</v>
      </c>
      <c r="L36" s="1066"/>
      <c r="M36" s="1067">
        <f>SUM(M8:M35)</f>
        <v>25065.7132542</v>
      </c>
      <c r="N36" s="1068">
        <f>SUM(N8:N35)</f>
        <v>25065.7132542</v>
      </c>
      <c r="O36" s="85"/>
      <c r="P36" s="85"/>
    </row>
    <row r="37" spans="1:16" s="1" customFormat="1" ht="18.75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85"/>
      <c r="P37" s="85"/>
    </row>
    <row r="38" spans="1:16" s="1" customFormat="1" ht="18.75" customHeight="1">
      <c r="A38" s="3"/>
      <c r="B38" s="1069"/>
      <c r="C38" s="1070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85"/>
      <c r="P38" s="85"/>
    </row>
    <row r="39" spans="1:16" s="1" customFormat="1" ht="18.75" customHeight="1">
      <c r="A39" s="3"/>
      <c r="B39" s="1069"/>
      <c r="C39" s="1070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85"/>
      <c r="P39" s="85"/>
    </row>
    <row r="40" spans="1:16" s="1" customFormat="1" ht="18.75" customHeight="1">
      <c r="A40" s="3"/>
      <c r="B40" s="1069"/>
      <c r="C40" s="1070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85"/>
      <c r="P40" s="85"/>
    </row>
    <row r="41" spans="1:16" s="1" customFormat="1" ht="18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85"/>
      <c r="P41" s="229"/>
    </row>
    <row r="42" spans="1:16" s="1" customFormat="1" ht="18.75" customHeight="1">
      <c r="A42" s="3"/>
      <c r="B42" s="984" t="s">
        <v>167</v>
      </c>
      <c r="C42" s="984"/>
      <c r="D42" s="3"/>
      <c r="E42" s="229"/>
      <c r="F42" s="3"/>
      <c r="G42" s="3"/>
      <c r="H42" s="3"/>
      <c r="I42" s="3"/>
      <c r="J42" s="3"/>
      <c r="K42" s="3"/>
      <c r="L42" s="3"/>
      <c r="M42" s="3"/>
      <c r="N42" s="3"/>
      <c r="O42" s="994"/>
      <c r="P42" s="994"/>
    </row>
    <row r="43" spans="1:16" s="1" customFormat="1" ht="18.75" customHeight="1" thickBo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994"/>
      <c r="P43" s="994"/>
    </row>
    <row r="44" spans="1:16" s="1" customFormat="1" ht="18.75" customHeight="1">
      <c r="A44" s="3"/>
      <c r="B44" s="1969" t="s">
        <v>0</v>
      </c>
      <c r="C44" s="1972" t="s">
        <v>1</v>
      </c>
      <c r="D44" s="1975" t="s">
        <v>42</v>
      </c>
      <c r="E44" s="1962"/>
      <c r="F44" s="1962"/>
      <c r="G44" s="1962"/>
      <c r="H44" s="1962"/>
      <c r="I44" s="1962"/>
      <c r="J44" s="1962"/>
      <c r="K44" s="1962"/>
      <c r="L44" s="1962"/>
      <c r="M44" s="1976"/>
      <c r="N44" s="1963" t="s">
        <v>43</v>
      </c>
      <c r="O44" s="994"/>
      <c r="P44" s="994"/>
    </row>
    <row r="45" spans="1:16" s="1" customFormat="1" ht="18.75" customHeight="1">
      <c r="A45" s="3"/>
      <c r="B45" s="1970"/>
      <c r="C45" s="1973"/>
      <c r="D45" s="1977" t="s">
        <v>44</v>
      </c>
      <c r="E45" s="1978"/>
      <c r="F45" s="1978"/>
      <c r="G45" s="1978"/>
      <c r="H45" s="1978"/>
      <c r="I45" s="1979" t="s">
        <v>45</v>
      </c>
      <c r="J45" s="1967"/>
      <c r="K45" s="1967"/>
      <c r="L45" s="1967"/>
      <c r="M45" s="1968"/>
      <c r="N45" s="1964"/>
      <c r="O45" s="994"/>
      <c r="P45" s="994"/>
    </row>
    <row r="46" spans="1:16" s="1" customFormat="1" ht="18.75" customHeight="1" thickBot="1">
      <c r="A46" s="3"/>
      <c r="B46" s="1971"/>
      <c r="C46" s="1974"/>
      <c r="D46" s="1680" t="s">
        <v>46</v>
      </c>
      <c r="E46" s="1681" t="s">
        <v>47</v>
      </c>
      <c r="F46" s="1681" t="s">
        <v>48</v>
      </c>
      <c r="G46" s="1682" t="s">
        <v>49</v>
      </c>
      <c r="H46" s="1683" t="s">
        <v>50</v>
      </c>
      <c r="I46" s="1684" t="s">
        <v>46</v>
      </c>
      <c r="J46" s="1684" t="s">
        <v>47</v>
      </c>
      <c r="K46" s="1684" t="s">
        <v>48</v>
      </c>
      <c r="L46" s="1684" t="s">
        <v>49</v>
      </c>
      <c r="M46" s="1683" t="s">
        <v>50</v>
      </c>
      <c r="N46" s="1965"/>
      <c r="O46" s="994"/>
      <c r="P46" s="229"/>
    </row>
    <row r="47" spans="1:16" s="1" customFormat="1" ht="18.75" customHeight="1">
      <c r="A47" s="3"/>
      <c r="B47" s="86">
        <v>1</v>
      </c>
      <c r="C47" s="1071" t="s">
        <v>237</v>
      </c>
      <c r="D47" s="398"/>
      <c r="E47" s="401"/>
      <c r="F47" s="399">
        <v>103.23448020000004</v>
      </c>
      <c r="G47" s="397">
        <v>6.4289175000000061</v>
      </c>
      <c r="H47" s="1255">
        <f>+SUM(D47:G47)</f>
        <v>109.66339770000005</v>
      </c>
      <c r="I47" s="398">
        <v>2.1574765999999999</v>
      </c>
      <c r="J47" s="399">
        <v>0</v>
      </c>
      <c r="K47" s="399">
        <v>118.2338142</v>
      </c>
      <c r="L47" s="397">
        <v>1.0148015000000001</v>
      </c>
      <c r="M47" s="1051">
        <f>+SUM(I47:L47)</f>
        <v>121.4060923</v>
      </c>
      <c r="N47" s="708">
        <f>+M47+H47</f>
        <v>231.06949000000003</v>
      </c>
      <c r="O47" s="994"/>
      <c r="P47" s="229"/>
    </row>
    <row r="48" spans="1:16" s="1" customFormat="1" ht="18.75" customHeight="1">
      <c r="A48" s="3"/>
      <c r="B48" s="86">
        <v>2</v>
      </c>
      <c r="C48" s="1071" t="s">
        <v>267</v>
      </c>
      <c r="D48" s="398"/>
      <c r="E48" s="401"/>
      <c r="F48" s="399">
        <v>0.25288790000000005</v>
      </c>
      <c r="G48" s="397">
        <v>2.1815135000000012</v>
      </c>
      <c r="H48" s="1255">
        <f t="shared" ref="H48:H69" si="4">+SUM(D48:G48)</f>
        <v>2.4344014000000014</v>
      </c>
      <c r="I48" s="398"/>
      <c r="J48" s="399"/>
      <c r="K48" s="399"/>
      <c r="L48" s="397"/>
      <c r="M48" s="1051"/>
      <c r="N48" s="708">
        <f t="shared" ref="N48:N69" si="5">+M48+H48</f>
        <v>2.4344014000000014</v>
      </c>
      <c r="O48" s="994"/>
      <c r="P48" s="994"/>
    </row>
    <row r="49" spans="1:18" s="1" customFormat="1" ht="18.75" customHeight="1">
      <c r="A49" s="3"/>
      <c r="B49" s="86">
        <v>3</v>
      </c>
      <c r="C49" s="1071" t="s">
        <v>177</v>
      </c>
      <c r="D49" s="398"/>
      <c r="E49" s="401"/>
      <c r="F49" s="399">
        <v>248.39689440000097</v>
      </c>
      <c r="G49" s="397">
        <v>382.72413589999945</v>
      </c>
      <c r="H49" s="1255">
        <f t="shared" si="4"/>
        <v>631.12103030000048</v>
      </c>
      <c r="I49" s="398"/>
      <c r="J49" s="399"/>
      <c r="K49" s="399">
        <v>90.034379200000032</v>
      </c>
      <c r="L49" s="397"/>
      <c r="M49" s="1051">
        <f t="shared" ref="M49:M69" si="6">+SUM(I49:L49)</f>
        <v>90.034379200000032</v>
      </c>
      <c r="N49" s="708">
        <f t="shared" si="5"/>
        <v>721.15540950000047</v>
      </c>
      <c r="O49" s="994"/>
      <c r="P49" s="229"/>
    </row>
    <row r="50" spans="1:18" s="1" customFormat="1" ht="18.75" customHeight="1">
      <c r="A50" s="3"/>
      <c r="B50" s="86">
        <v>4</v>
      </c>
      <c r="C50" s="1071" t="s">
        <v>4</v>
      </c>
      <c r="D50" s="398"/>
      <c r="E50" s="401"/>
      <c r="F50" s="399">
        <v>185.14411410000125</v>
      </c>
      <c r="G50" s="397">
        <v>568.14137999999878</v>
      </c>
      <c r="H50" s="1255">
        <f t="shared" si="4"/>
        <v>753.28549410000005</v>
      </c>
      <c r="I50" s="398"/>
      <c r="J50" s="399">
        <v>37.893804399999993</v>
      </c>
      <c r="K50" s="399">
        <v>45.492220100000004</v>
      </c>
      <c r="L50" s="397"/>
      <c r="M50" s="1051">
        <f t="shared" si="6"/>
        <v>83.386024499999991</v>
      </c>
      <c r="N50" s="708">
        <f t="shared" si="5"/>
        <v>836.67151860000001</v>
      </c>
      <c r="O50" s="994"/>
      <c r="P50" s="229"/>
    </row>
    <row r="51" spans="1:18" s="1" customFormat="1" ht="18.75" customHeight="1">
      <c r="A51" s="3"/>
      <c r="B51" s="86">
        <v>5</v>
      </c>
      <c r="C51" s="1071" t="s">
        <v>6</v>
      </c>
      <c r="D51" s="398"/>
      <c r="E51" s="401"/>
      <c r="F51" s="399"/>
      <c r="G51" s="397">
        <v>3.3040523000000013</v>
      </c>
      <c r="H51" s="1255">
        <f t="shared" si="4"/>
        <v>3.3040523000000013</v>
      </c>
      <c r="I51" s="398"/>
      <c r="J51" s="399"/>
      <c r="K51" s="399"/>
      <c r="L51" s="397"/>
      <c r="M51" s="1051"/>
      <c r="N51" s="708">
        <f t="shared" si="5"/>
        <v>3.3040523000000013</v>
      </c>
      <c r="O51" s="994"/>
      <c r="P51" s="994"/>
    </row>
    <row r="52" spans="1:18" s="1" customFormat="1" ht="18.75" customHeight="1">
      <c r="A52" s="3"/>
      <c r="B52" s="86">
        <v>6</v>
      </c>
      <c r="C52" s="1071" t="s">
        <v>8</v>
      </c>
      <c r="D52" s="398"/>
      <c r="E52" s="401"/>
      <c r="F52" s="399">
        <v>94.614610299999853</v>
      </c>
      <c r="G52" s="397">
        <v>230.69652318999954</v>
      </c>
      <c r="H52" s="1255">
        <f t="shared" si="4"/>
        <v>325.31113348999941</v>
      </c>
      <c r="I52" s="398"/>
      <c r="J52" s="399"/>
      <c r="K52" s="399">
        <v>21.6703033</v>
      </c>
      <c r="L52" s="397"/>
      <c r="M52" s="1051">
        <f t="shared" si="6"/>
        <v>21.6703033</v>
      </c>
      <c r="N52" s="708">
        <f t="shared" si="5"/>
        <v>346.98143678999941</v>
      </c>
      <c r="O52" s="994"/>
      <c r="P52" s="994"/>
    </row>
    <row r="53" spans="1:18" s="1" customFormat="1" ht="18.75" customHeight="1">
      <c r="A53" s="3"/>
      <c r="B53" s="86">
        <v>7</v>
      </c>
      <c r="C53" s="1071" t="s">
        <v>10</v>
      </c>
      <c r="D53" s="398"/>
      <c r="E53" s="401"/>
      <c r="F53" s="399">
        <v>121.21700559999975</v>
      </c>
      <c r="G53" s="397">
        <v>512.7929909000012</v>
      </c>
      <c r="H53" s="1255">
        <f t="shared" si="4"/>
        <v>634.00999650000097</v>
      </c>
      <c r="I53" s="398">
        <v>21.708795600000002</v>
      </c>
      <c r="J53" s="399"/>
      <c r="K53" s="399">
        <v>8.9168637000000004</v>
      </c>
      <c r="L53" s="397"/>
      <c r="M53" s="1051">
        <f t="shared" si="6"/>
        <v>30.625659300000002</v>
      </c>
      <c r="N53" s="708">
        <f t="shared" si="5"/>
        <v>664.63565580000102</v>
      </c>
      <c r="O53" s="994"/>
      <c r="P53" s="994"/>
    </row>
    <row r="54" spans="1:18" s="1" customFormat="1" ht="18.75" customHeight="1">
      <c r="A54" s="3"/>
      <c r="B54" s="86">
        <v>8</v>
      </c>
      <c r="C54" s="1071" t="s">
        <v>12</v>
      </c>
      <c r="D54" s="398"/>
      <c r="E54" s="401"/>
      <c r="F54" s="399">
        <v>89.768991800000009</v>
      </c>
      <c r="G54" s="397">
        <v>198.56707399999988</v>
      </c>
      <c r="H54" s="1255">
        <f t="shared" si="4"/>
        <v>288.33606579999991</v>
      </c>
      <c r="I54" s="398"/>
      <c r="J54" s="399"/>
      <c r="K54" s="399">
        <v>3.7806335000000004</v>
      </c>
      <c r="L54" s="397"/>
      <c r="M54" s="1051">
        <f t="shared" si="6"/>
        <v>3.7806335000000004</v>
      </c>
      <c r="N54" s="708">
        <f t="shared" si="5"/>
        <v>292.11669929999994</v>
      </c>
      <c r="O54" s="994"/>
      <c r="P54" s="229"/>
    </row>
    <row r="55" spans="1:18" s="1" customFormat="1" ht="18.75" customHeight="1">
      <c r="A55" s="3"/>
      <c r="B55" s="86">
        <v>9</v>
      </c>
      <c r="C55" s="1071" t="s">
        <v>14</v>
      </c>
      <c r="D55" s="398">
        <v>1.8989339999999997</v>
      </c>
      <c r="E55" s="401">
        <v>8.76387E-2</v>
      </c>
      <c r="F55" s="399">
        <v>116.0529937999996</v>
      </c>
      <c r="G55" s="397">
        <v>717.34048969999083</v>
      </c>
      <c r="H55" s="1255">
        <f t="shared" si="4"/>
        <v>835.38005619999046</v>
      </c>
      <c r="I55" s="398"/>
      <c r="J55" s="399">
        <v>1.0481850000000001</v>
      </c>
      <c r="K55" s="399">
        <v>3.9721380000000002</v>
      </c>
      <c r="L55" s="397"/>
      <c r="M55" s="1051">
        <f t="shared" si="6"/>
        <v>5.0203230000000003</v>
      </c>
      <c r="N55" s="708">
        <f t="shared" si="5"/>
        <v>840.40037919999043</v>
      </c>
      <c r="O55" s="994"/>
      <c r="P55" s="229"/>
    </row>
    <row r="56" spans="1:18" s="1" customFormat="1" ht="18.75" customHeight="1">
      <c r="A56" s="3"/>
      <c r="B56" s="86">
        <v>10</v>
      </c>
      <c r="C56" s="1071" t="s">
        <v>16</v>
      </c>
      <c r="D56" s="398"/>
      <c r="E56" s="401"/>
      <c r="F56" s="399">
        <v>317.28090257000093</v>
      </c>
      <c r="G56" s="397">
        <v>627.06842445000552</v>
      </c>
      <c r="H56" s="1255">
        <f t="shared" si="4"/>
        <v>944.34932702000651</v>
      </c>
      <c r="I56" s="398"/>
      <c r="J56" s="399">
        <v>2.5497483000000005</v>
      </c>
      <c r="K56" s="399">
        <v>358.62148129999963</v>
      </c>
      <c r="L56" s="397"/>
      <c r="M56" s="1051">
        <f t="shared" si="6"/>
        <v>361.17122959999961</v>
      </c>
      <c r="N56" s="708">
        <f t="shared" si="5"/>
        <v>1305.5205566200061</v>
      </c>
      <c r="O56" s="994"/>
      <c r="P56" s="994"/>
    </row>
    <row r="57" spans="1:18" s="1" customFormat="1" ht="18.75" customHeight="1">
      <c r="A57" s="3"/>
      <c r="B57" s="86">
        <v>11</v>
      </c>
      <c r="C57" s="1071" t="s">
        <v>19</v>
      </c>
      <c r="D57" s="398"/>
      <c r="E57" s="401"/>
      <c r="F57" s="399">
        <v>162.4353454299997</v>
      </c>
      <c r="G57" s="397">
        <v>484.3374655000074</v>
      </c>
      <c r="H57" s="1255">
        <f t="shared" si="4"/>
        <v>646.77281093000715</v>
      </c>
      <c r="I57" s="398"/>
      <c r="J57" s="399"/>
      <c r="K57" s="399">
        <v>102.00853209999997</v>
      </c>
      <c r="L57" s="397"/>
      <c r="M57" s="1051">
        <f t="shared" si="6"/>
        <v>102.00853209999997</v>
      </c>
      <c r="N57" s="708">
        <f t="shared" si="5"/>
        <v>748.78134303000706</v>
      </c>
      <c r="O57" s="994"/>
      <c r="P57" s="994"/>
    </row>
    <row r="58" spans="1:18" s="1" customFormat="1" ht="18.75" customHeight="1">
      <c r="A58" s="3"/>
      <c r="B58" s="86">
        <v>12</v>
      </c>
      <c r="C58" s="1071" t="s">
        <v>20</v>
      </c>
      <c r="D58" s="398"/>
      <c r="E58" s="401"/>
      <c r="F58" s="399">
        <v>106.18248049999967</v>
      </c>
      <c r="G58" s="397">
        <v>247.16857340999798</v>
      </c>
      <c r="H58" s="1255">
        <f t="shared" si="4"/>
        <v>353.35105390999763</v>
      </c>
      <c r="I58" s="398"/>
      <c r="J58" s="399"/>
      <c r="K58" s="399">
        <v>38.876963999999973</v>
      </c>
      <c r="L58" s="397"/>
      <c r="M58" s="1051">
        <f t="shared" si="6"/>
        <v>38.876963999999973</v>
      </c>
      <c r="N58" s="708">
        <f t="shared" si="5"/>
        <v>392.22801790999762</v>
      </c>
      <c r="O58" s="994"/>
      <c r="P58" s="994"/>
      <c r="Q58" s="3"/>
      <c r="R58" s="3"/>
    </row>
    <row r="59" spans="1:18" s="1" customFormat="1" ht="18.75" customHeight="1">
      <c r="A59" s="3"/>
      <c r="B59" s="86">
        <v>13</v>
      </c>
      <c r="C59" s="1071" t="s">
        <v>348</v>
      </c>
      <c r="D59" s="398"/>
      <c r="E59" s="401"/>
      <c r="F59" s="399">
        <v>6.2041200000000005E-2</v>
      </c>
      <c r="G59" s="397">
        <v>1.4206846</v>
      </c>
      <c r="H59" s="1255">
        <f t="shared" si="4"/>
        <v>1.4827257999999999</v>
      </c>
      <c r="I59" s="398"/>
      <c r="J59" s="399"/>
      <c r="K59" s="399"/>
      <c r="L59" s="397"/>
      <c r="M59" s="1051"/>
      <c r="N59" s="708">
        <f t="shared" si="5"/>
        <v>1.4827257999999999</v>
      </c>
      <c r="O59" s="994"/>
      <c r="P59" s="994"/>
      <c r="Q59" s="3"/>
      <c r="R59" s="3"/>
    </row>
    <row r="60" spans="1:18" s="1" customFormat="1" ht="18.75" customHeight="1">
      <c r="A60" s="3"/>
      <c r="B60" s="86">
        <v>14</v>
      </c>
      <c r="C60" s="1071" t="s">
        <v>269</v>
      </c>
      <c r="D60" s="398"/>
      <c r="E60" s="401"/>
      <c r="F60" s="399"/>
      <c r="G60" s="397">
        <v>3.4908220000000045</v>
      </c>
      <c r="H60" s="1255">
        <f t="shared" si="4"/>
        <v>3.4908220000000045</v>
      </c>
      <c r="I60" s="398"/>
      <c r="J60" s="399"/>
      <c r="K60" s="399"/>
      <c r="L60" s="397"/>
      <c r="M60" s="1051"/>
      <c r="N60" s="708">
        <f t="shared" si="5"/>
        <v>3.4908220000000045</v>
      </c>
      <c r="O60" s="994"/>
      <c r="P60" s="994"/>
      <c r="Q60" s="3"/>
      <c r="R60" s="3"/>
    </row>
    <row r="61" spans="1:18" s="1" customFormat="1" ht="18.75" customHeight="1">
      <c r="A61" s="3"/>
      <c r="B61" s="86">
        <v>15</v>
      </c>
      <c r="C61" s="1071" t="s">
        <v>22</v>
      </c>
      <c r="D61" s="398"/>
      <c r="E61" s="401"/>
      <c r="F61" s="399">
        <v>4.440916630000002</v>
      </c>
      <c r="G61" s="397">
        <v>9.5776385900000047</v>
      </c>
      <c r="H61" s="1255">
        <f t="shared" si="4"/>
        <v>14.018555220000007</v>
      </c>
      <c r="I61" s="398"/>
      <c r="J61" s="399"/>
      <c r="K61" s="399"/>
      <c r="L61" s="397"/>
      <c r="M61" s="1051"/>
      <c r="N61" s="708">
        <f t="shared" si="5"/>
        <v>14.018555220000007</v>
      </c>
      <c r="O61" s="994"/>
      <c r="P61" s="994"/>
      <c r="Q61" s="3"/>
      <c r="R61" s="3"/>
    </row>
    <row r="62" spans="1:18" s="1" customFormat="1" ht="18.75" customHeight="1">
      <c r="A62" s="3"/>
      <c r="B62" s="86">
        <v>16</v>
      </c>
      <c r="C62" s="1071" t="s">
        <v>24</v>
      </c>
      <c r="D62" s="398"/>
      <c r="E62" s="401"/>
      <c r="F62" s="399">
        <v>9.4557066000000027</v>
      </c>
      <c r="G62" s="397">
        <v>19.945404499999995</v>
      </c>
      <c r="H62" s="1256">
        <f t="shared" si="4"/>
        <v>29.401111099999998</v>
      </c>
      <c r="I62" s="398"/>
      <c r="J62" s="399"/>
      <c r="K62" s="399"/>
      <c r="L62" s="1072"/>
      <c r="M62" s="1051"/>
      <c r="N62" s="708">
        <f t="shared" si="5"/>
        <v>29.401111099999998</v>
      </c>
      <c r="O62" s="994"/>
      <c r="P62" s="994"/>
      <c r="Q62" s="3"/>
      <c r="R62" s="3"/>
    </row>
    <row r="63" spans="1:18" s="1" customFormat="1" ht="18.75" customHeight="1">
      <c r="A63" s="3"/>
      <c r="B63" s="86">
        <v>17</v>
      </c>
      <c r="C63" s="1071" t="s">
        <v>26</v>
      </c>
      <c r="D63" s="398"/>
      <c r="E63" s="401"/>
      <c r="F63" s="399">
        <v>2.4403331999999995</v>
      </c>
      <c r="G63" s="397">
        <v>13.805994600000021</v>
      </c>
      <c r="H63" s="1255">
        <f t="shared" si="4"/>
        <v>16.246327800000021</v>
      </c>
      <c r="I63" s="398"/>
      <c r="J63" s="399"/>
      <c r="K63" s="399"/>
      <c r="L63" s="397"/>
      <c r="M63" s="1051"/>
      <c r="N63" s="708">
        <f t="shared" si="5"/>
        <v>16.246327800000021</v>
      </c>
      <c r="O63" s="994"/>
      <c r="P63" s="229"/>
      <c r="Q63" s="3"/>
      <c r="R63" s="3"/>
    </row>
    <row r="64" spans="1:18" s="1" customFormat="1" ht="18.75" customHeight="1">
      <c r="A64" s="3"/>
      <c r="B64" s="86">
        <v>18</v>
      </c>
      <c r="C64" s="1071" t="s">
        <v>238</v>
      </c>
      <c r="D64" s="398"/>
      <c r="E64" s="401"/>
      <c r="F64" s="399">
        <v>886.49977830000489</v>
      </c>
      <c r="G64" s="397">
        <v>4223.382142870003</v>
      </c>
      <c r="H64" s="1255">
        <f t="shared" si="4"/>
        <v>5109.8819211700084</v>
      </c>
      <c r="I64" s="398"/>
      <c r="J64" s="399">
        <v>139.25676900000002</v>
      </c>
      <c r="K64" s="399">
        <v>1591.0082926000005</v>
      </c>
      <c r="L64" s="397"/>
      <c r="M64" s="1051">
        <f t="shared" si="6"/>
        <v>1730.2650616000005</v>
      </c>
      <c r="N64" s="708">
        <f t="shared" si="5"/>
        <v>6840.1469827700093</v>
      </c>
      <c r="O64" s="994"/>
      <c r="P64" s="994"/>
      <c r="Q64" s="3"/>
      <c r="R64" s="3"/>
    </row>
    <row r="65" spans="1:18" s="1" customFormat="1" ht="18.75" customHeight="1">
      <c r="A65" s="3"/>
      <c r="B65" s="86">
        <v>19</v>
      </c>
      <c r="C65" s="1071" t="s">
        <v>270</v>
      </c>
      <c r="D65" s="398"/>
      <c r="E65" s="401">
        <v>23.207064100000011</v>
      </c>
      <c r="F65" s="399">
        <v>365.22784849999766</v>
      </c>
      <c r="G65" s="397">
        <v>1060.7086809000009</v>
      </c>
      <c r="H65" s="1255">
        <f t="shared" si="4"/>
        <v>1449.1435934999986</v>
      </c>
      <c r="I65" s="398"/>
      <c r="J65" s="399">
        <v>83.495720300000002</v>
      </c>
      <c r="K65" s="399">
        <v>275.23579089999998</v>
      </c>
      <c r="L65" s="397"/>
      <c r="M65" s="1051">
        <f t="shared" si="6"/>
        <v>358.7315112</v>
      </c>
      <c r="N65" s="708">
        <f t="shared" si="5"/>
        <v>1807.8751046999987</v>
      </c>
      <c r="O65" s="994"/>
      <c r="P65" s="994"/>
      <c r="Q65" s="3"/>
      <c r="R65" s="3"/>
    </row>
    <row r="66" spans="1:18" s="1" customFormat="1" ht="18.75" customHeight="1">
      <c r="A66" s="3"/>
      <c r="B66" s="86">
        <v>20</v>
      </c>
      <c r="C66" s="1071" t="s">
        <v>271</v>
      </c>
      <c r="D66" s="398"/>
      <c r="E66" s="401"/>
      <c r="F66" s="399">
        <v>1383.3676233299866</v>
      </c>
      <c r="G66" s="397">
        <v>4667.3131097100404</v>
      </c>
      <c r="H66" s="1255">
        <f t="shared" si="4"/>
        <v>6050.680733040027</v>
      </c>
      <c r="I66" s="398"/>
      <c r="J66" s="399"/>
      <c r="K66" s="399">
        <v>126.12803029999998</v>
      </c>
      <c r="L66" s="397"/>
      <c r="M66" s="1051">
        <f t="shared" si="6"/>
        <v>126.12803029999998</v>
      </c>
      <c r="N66" s="708">
        <f t="shared" si="5"/>
        <v>6176.8087633400273</v>
      </c>
      <c r="O66" s="994"/>
      <c r="P66" s="994"/>
      <c r="Q66" s="3"/>
      <c r="R66" s="3"/>
    </row>
    <row r="67" spans="1:18" s="1" customFormat="1" ht="18.75" customHeight="1">
      <c r="A67" s="3"/>
      <c r="B67" s="86">
        <v>21</v>
      </c>
      <c r="C67" s="1071" t="s">
        <v>272</v>
      </c>
      <c r="D67" s="398"/>
      <c r="E67" s="401"/>
      <c r="F67" s="399">
        <v>14.577081300000012</v>
      </c>
      <c r="G67" s="397">
        <v>9.9728070000000191</v>
      </c>
      <c r="H67" s="1255">
        <f t="shared" si="4"/>
        <v>24.549888300000031</v>
      </c>
      <c r="I67" s="398"/>
      <c r="J67" s="399"/>
      <c r="K67" s="399"/>
      <c r="L67" s="397"/>
      <c r="M67" s="1051"/>
      <c r="N67" s="708">
        <f t="shared" si="5"/>
        <v>24.549888300000031</v>
      </c>
      <c r="O67" s="994"/>
      <c r="P67" s="994"/>
      <c r="Q67" s="3"/>
      <c r="R67" s="3"/>
    </row>
    <row r="68" spans="1:18" s="1" customFormat="1" ht="18.75" customHeight="1">
      <c r="A68" s="3"/>
      <c r="B68" s="86">
        <v>22</v>
      </c>
      <c r="C68" s="1071" t="s">
        <v>31</v>
      </c>
      <c r="D68" s="398"/>
      <c r="E68" s="401"/>
      <c r="F68" s="399">
        <v>2.8261534999999989</v>
      </c>
      <c r="G68" s="397">
        <v>7.8097745999999955</v>
      </c>
      <c r="H68" s="1255">
        <f t="shared" si="4"/>
        <v>10.635928099999994</v>
      </c>
      <c r="I68" s="398"/>
      <c r="J68" s="399"/>
      <c r="K68" s="399"/>
      <c r="L68" s="397"/>
      <c r="M68" s="1051"/>
      <c r="N68" s="708">
        <f t="shared" si="5"/>
        <v>10.635928099999994</v>
      </c>
      <c r="O68" s="1007"/>
      <c r="P68" s="623"/>
      <c r="Q68" s="3"/>
      <c r="R68" s="3"/>
    </row>
    <row r="69" spans="1:18" s="1" customFormat="1" ht="18.75" customHeight="1">
      <c r="A69" s="3"/>
      <c r="B69" s="86">
        <v>23</v>
      </c>
      <c r="C69" s="1071" t="s">
        <v>33</v>
      </c>
      <c r="D69" s="398"/>
      <c r="E69" s="401">
        <v>0.33619599999999999</v>
      </c>
      <c r="F69" s="399">
        <v>195.73928680000003</v>
      </c>
      <c r="G69" s="397">
        <v>705.02478459999543</v>
      </c>
      <c r="H69" s="1051">
        <f t="shared" si="4"/>
        <v>901.10026739999546</v>
      </c>
      <c r="I69" s="398"/>
      <c r="J69" s="399">
        <v>8.9980279999999997</v>
      </c>
      <c r="K69" s="399">
        <v>134.97119979999997</v>
      </c>
      <c r="L69" s="402"/>
      <c r="M69" s="1051">
        <f t="shared" si="6"/>
        <v>143.96922779999997</v>
      </c>
      <c r="N69" s="708">
        <f t="shared" si="5"/>
        <v>1045.0694951999953</v>
      </c>
      <c r="O69" s="1006"/>
      <c r="P69" s="229"/>
      <c r="Q69" s="3"/>
      <c r="R69" s="3"/>
    </row>
    <row r="70" spans="1:18" s="1" customFormat="1" ht="18.75" customHeight="1" thickBot="1">
      <c r="A70" s="3"/>
      <c r="B70" s="86"/>
      <c r="C70" s="1071"/>
      <c r="D70" s="406"/>
      <c r="E70" s="399"/>
      <c r="F70" s="399"/>
      <c r="G70" s="402"/>
      <c r="H70" s="1051"/>
      <c r="I70" s="407"/>
      <c r="J70" s="399"/>
      <c r="K70" s="399"/>
      <c r="L70" s="402"/>
      <c r="M70" s="1051"/>
      <c r="N70" s="708"/>
      <c r="O70" s="87"/>
      <c r="P70" s="85"/>
      <c r="Q70" s="3"/>
      <c r="R70" s="3"/>
    </row>
    <row r="71" spans="1:18" s="1" customFormat="1" ht="18.75" customHeight="1" thickTop="1" thickBot="1">
      <c r="A71" s="3"/>
      <c r="B71" s="1955" t="s">
        <v>59</v>
      </c>
      <c r="C71" s="1956"/>
      <c r="D71" s="1073">
        <f>SUM(D47:D70)</f>
        <v>1.8989339999999997</v>
      </c>
      <c r="E71" s="1074">
        <f t="shared" ref="E71:N71" si="7">SUM(E47:E70)</f>
        <v>23.630898800000011</v>
      </c>
      <c r="F71" s="1074">
        <f t="shared" si="7"/>
        <v>4409.2174759599911</v>
      </c>
      <c r="G71" s="1075">
        <f t="shared" si="7"/>
        <v>14703.203384320041</v>
      </c>
      <c r="H71" s="1067">
        <f t="shared" si="7"/>
        <v>19137.950693080031</v>
      </c>
      <c r="I71" s="1076">
        <f t="shared" si="7"/>
        <v>23.866272200000001</v>
      </c>
      <c r="J71" s="1074">
        <f t="shared" si="7"/>
        <v>273.242255</v>
      </c>
      <c r="K71" s="1074">
        <f t="shared" si="7"/>
        <v>2918.9506429999992</v>
      </c>
      <c r="L71" s="1075">
        <f t="shared" si="7"/>
        <v>1.0148015000000001</v>
      </c>
      <c r="M71" s="1067">
        <f>SUM(M47:M70)</f>
        <v>3217.0739716999997</v>
      </c>
      <c r="N71" s="1068">
        <f t="shared" si="7"/>
        <v>22355.02466478003</v>
      </c>
      <c r="O71" s="85"/>
      <c r="P71" s="85"/>
      <c r="Q71" s="3"/>
      <c r="R71" s="3"/>
    </row>
    <row r="72" spans="1:18" s="1" customFormat="1" ht="18.75" customHeight="1">
      <c r="A72" s="3"/>
      <c r="B72" s="284"/>
      <c r="C72" s="284"/>
      <c r="D72" s="1077"/>
      <c r="E72" s="1077"/>
      <c r="F72" s="1077"/>
      <c r="G72" s="1077"/>
      <c r="H72" s="1077"/>
      <c r="I72" s="1077"/>
      <c r="J72" s="1077"/>
      <c r="K72" s="1077"/>
      <c r="L72" s="1077"/>
      <c r="M72" s="1077"/>
      <c r="N72" s="1078"/>
      <c r="O72" s="85"/>
      <c r="P72" s="85"/>
      <c r="Q72" s="3"/>
      <c r="R72" s="3"/>
    </row>
    <row r="73" spans="1:18" s="1" customFormat="1" ht="18.75" customHeight="1">
      <c r="A73" s="3"/>
      <c r="B73" s="1069"/>
      <c r="C73" s="1070"/>
      <c r="D73" s="1077"/>
      <c r="E73" s="1077"/>
      <c r="F73" s="1077"/>
      <c r="G73" s="1077"/>
      <c r="H73" s="1077"/>
      <c r="I73" s="1077"/>
      <c r="J73" s="1077"/>
      <c r="K73" s="1077"/>
      <c r="L73" s="1077"/>
      <c r="M73" s="1077"/>
      <c r="N73" s="1078"/>
      <c r="O73" s="85"/>
      <c r="P73" s="85"/>
      <c r="Q73" s="3"/>
      <c r="R73" s="3"/>
    </row>
    <row r="74" spans="1:18" s="1" customFormat="1" ht="18.75" customHeight="1">
      <c r="A74" s="3"/>
      <c r="B74" s="284"/>
      <c r="C74" s="284"/>
      <c r="D74" s="994"/>
      <c r="E74" s="994"/>
      <c r="F74" s="994"/>
      <c r="G74" s="994"/>
      <c r="H74" s="994"/>
      <c r="I74" s="994"/>
      <c r="J74" s="994"/>
      <c r="K74" s="994"/>
      <c r="L74" s="994"/>
      <c r="M74" s="994"/>
      <c r="N74" s="994"/>
      <c r="O74" s="994"/>
      <c r="P74" s="994"/>
      <c r="Q74" s="3"/>
      <c r="R74" s="3"/>
    </row>
    <row r="75" spans="1:18" s="1" customFormat="1" ht="18.75" customHeight="1">
      <c r="A75" s="3"/>
      <c r="B75" s="1957" t="s">
        <v>168</v>
      </c>
      <c r="C75" s="1957"/>
      <c r="D75" s="1957"/>
      <c r="E75" s="1957"/>
      <c r="F75" s="1957"/>
      <c r="G75" s="1957"/>
      <c r="H75" s="1957"/>
      <c r="I75" s="623"/>
      <c r="J75" s="1007"/>
      <c r="K75" s="623"/>
      <c r="L75" s="623"/>
      <c r="M75" s="623"/>
      <c r="N75" s="623"/>
      <c r="O75" s="1004"/>
      <c r="P75" s="1004"/>
    </row>
    <row r="76" spans="1:18" s="1" customFormat="1" ht="18.75" customHeight="1" thickBot="1">
      <c r="A76" s="3"/>
      <c r="B76" s="229"/>
      <c r="C76" s="229"/>
      <c r="D76" s="229"/>
      <c r="E76" s="229"/>
      <c r="F76" s="229"/>
      <c r="G76" s="1006"/>
      <c r="H76" s="1006"/>
      <c r="I76" s="229"/>
      <c r="J76" s="229"/>
      <c r="K76" s="229"/>
      <c r="L76" s="229"/>
      <c r="M76" s="229"/>
      <c r="N76" s="229"/>
      <c r="O76" s="994"/>
      <c r="P76" s="994"/>
    </row>
    <row r="77" spans="1:18" s="1" customFormat="1" ht="18.75" customHeight="1">
      <c r="A77" s="3"/>
      <c r="B77" s="3"/>
      <c r="C77" s="1958" t="s">
        <v>61</v>
      </c>
      <c r="D77" s="1961" t="s">
        <v>42</v>
      </c>
      <c r="E77" s="1962"/>
      <c r="F77" s="1962"/>
      <c r="G77" s="1962"/>
      <c r="H77" s="1962"/>
      <c r="I77" s="1962"/>
      <c r="J77" s="1962"/>
      <c r="K77" s="1962"/>
      <c r="L77" s="1962"/>
      <c r="M77" s="1962"/>
      <c r="N77" s="1963" t="s">
        <v>43</v>
      </c>
      <c r="O77" s="994"/>
      <c r="P77" s="994"/>
    </row>
    <row r="78" spans="1:18" s="1" customFormat="1" ht="18.75" customHeight="1">
      <c r="A78" s="3"/>
      <c r="B78" s="3"/>
      <c r="C78" s="1959"/>
      <c r="D78" s="1966" t="s">
        <v>44</v>
      </c>
      <c r="E78" s="1967"/>
      <c r="F78" s="1967"/>
      <c r="G78" s="1967"/>
      <c r="H78" s="1968"/>
      <c r="I78" s="1966" t="s">
        <v>45</v>
      </c>
      <c r="J78" s="1967"/>
      <c r="K78" s="1967"/>
      <c r="L78" s="1967"/>
      <c r="M78" s="1967"/>
      <c r="N78" s="1964"/>
      <c r="O78" s="229"/>
      <c r="P78" s="229"/>
    </row>
    <row r="79" spans="1:18" s="1" customFormat="1" ht="18.75" customHeight="1" thickBot="1">
      <c r="A79" s="3"/>
      <c r="B79" s="3"/>
      <c r="C79" s="1960"/>
      <c r="D79" s="1685" t="s">
        <v>46</v>
      </c>
      <c r="E79" s="1685" t="s">
        <v>47</v>
      </c>
      <c r="F79" s="1685" t="s">
        <v>48</v>
      </c>
      <c r="G79" s="1685" t="s">
        <v>49</v>
      </c>
      <c r="H79" s="1683" t="s">
        <v>50</v>
      </c>
      <c r="I79" s="1685" t="s">
        <v>46</v>
      </c>
      <c r="J79" s="1685" t="s">
        <v>47</v>
      </c>
      <c r="K79" s="1685" t="s">
        <v>48</v>
      </c>
      <c r="L79" s="1685" t="s">
        <v>49</v>
      </c>
      <c r="M79" s="1683" t="s">
        <v>50</v>
      </c>
      <c r="N79" s="1965"/>
      <c r="O79" s="3"/>
      <c r="P79" s="229"/>
    </row>
    <row r="80" spans="1:18" s="1" customFormat="1" ht="18.75" customHeight="1">
      <c r="A80" s="3"/>
      <c r="B80" s="3"/>
      <c r="C80" s="201"/>
      <c r="D80" s="1056"/>
      <c r="E80" s="1054"/>
      <c r="F80" s="1079"/>
      <c r="G80" s="1006"/>
      <c r="H80" s="1080"/>
      <c r="I80" s="1081"/>
      <c r="J80" s="1054"/>
      <c r="K80" s="1054"/>
      <c r="L80" s="1081"/>
      <c r="M80" s="1082"/>
      <c r="N80" s="1083"/>
      <c r="O80" s="3"/>
      <c r="P80" s="229"/>
    </row>
    <row r="81" spans="1:16" s="1" customFormat="1" ht="18.75" customHeight="1">
      <c r="A81" s="3"/>
      <c r="B81" s="3"/>
      <c r="C81" s="656" t="s">
        <v>62</v>
      </c>
      <c r="D81" s="1084">
        <f>SUM(D36,D71)</f>
        <v>1.8989339999999997</v>
      </c>
      <c r="E81" s="1085">
        <f>SUM(E36,E71)</f>
        <v>23.630898800000011</v>
      </c>
      <c r="F81" s="1085">
        <f>SUM(F36,F71)</f>
        <v>4409.2174759599911</v>
      </c>
      <c r="G81" s="1086">
        <f>SUM(G36,G71)</f>
        <v>14703.203384320041</v>
      </c>
      <c r="H81" s="1087">
        <f>SUM(D81:G81)</f>
        <v>19137.950693080031</v>
      </c>
      <c r="I81" s="1086">
        <f>SUM(I36,I71)</f>
        <v>17426.254921799999</v>
      </c>
      <c r="J81" s="1085">
        <f>SUM(J36,J71)</f>
        <v>2018.8861649999999</v>
      </c>
      <c r="K81" s="1085">
        <f>SUM(K36,K71)</f>
        <v>8836.6313375999962</v>
      </c>
      <c r="L81" s="1085">
        <f>SUM(L36,L71)</f>
        <v>1.0148015000000001</v>
      </c>
      <c r="M81" s="1087">
        <f>SUM(I81:L81)</f>
        <v>28282.787225899996</v>
      </c>
      <c r="N81" s="708">
        <f>N71+N36</f>
        <v>47420.737918980027</v>
      </c>
      <c r="O81" s="3"/>
      <c r="P81" s="229"/>
    </row>
    <row r="82" spans="1:16" s="1" customFormat="1" ht="18.75" customHeight="1" thickBot="1">
      <c r="A82" s="3"/>
      <c r="B82" s="3"/>
      <c r="C82" s="1039"/>
      <c r="D82" s="1088"/>
      <c r="E82" s="1089"/>
      <c r="F82" s="1089"/>
      <c r="G82" s="1090"/>
      <c r="H82" s="1091"/>
      <c r="I82" s="1090"/>
      <c r="J82" s="1089"/>
      <c r="K82" s="1089"/>
      <c r="L82" s="1090"/>
      <c r="M82" s="1091"/>
      <c r="N82" s="1092"/>
      <c r="O82" s="3"/>
      <c r="P82" s="229"/>
    </row>
    <row r="83" spans="1:16" s="1" customFormat="1" ht="18.75" customHeight="1">
      <c r="A83" s="3"/>
      <c r="B83" s="1954"/>
      <c r="C83" s="1954"/>
      <c r="D83" s="994"/>
      <c r="E83" s="994"/>
      <c r="F83" s="994"/>
      <c r="G83" s="994"/>
      <c r="H83" s="994"/>
      <c r="I83" s="994"/>
      <c r="J83" s="994"/>
      <c r="K83" s="994"/>
      <c r="L83" s="994"/>
      <c r="M83" s="994"/>
      <c r="N83" s="994"/>
      <c r="O83" s="3"/>
      <c r="P83" s="229"/>
    </row>
    <row r="84" spans="1:16" s="1" customFormat="1" ht="18.75" customHeight="1">
      <c r="A84" s="3"/>
      <c r="B84" s="284"/>
      <c r="C84" s="284"/>
      <c r="D84" s="994"/>
      <c r="E84" s="994"/>
      <c r="F84" s="994"/>
      <c r="G84" s="994"/>
      <c r="H84" s="994"/>
      <c r="I84" s="994"/>
      <c r="J84" s="994"/>
      <c r="K84" s="994"/>
      <c r="L84" s="994"/>
      <c r="M84" s="994"/>
      <c r="N84" s="994"/>
      <c r="O84" s="3"/>
      <c r="P84" s="229"/>
    </row>
    <row r="85" spans="1:16" s="1" customFormat="1" ht="18.75" customHeight="1">
      <c r="A85" s="3"/>
      <c r="B85" s="284"/>
      <c r="C85" s="284"/>
      <c r="D85" s="994"/>
      <c r="E85" s="994"/>
      <c r="F85" s="994"/>
      <c r="G85" s="994"/>
      <c r="H85" s="994"/>
      <c r="I85" s="994"/>
      <c r="J85" s="994"/>
      <c r="K85" s="994"/>
      <c r="L85" s="994"/>
      <c r="M85" s="994"/>
      <c r="N85" s="994"/>
      <c r="O85" s="3"/>
      <c r="P85" s="229"/>
    </row>
    <row r="86" spans="1:16" s="1" customFormat="1" ht="18.75" customHeight="1">
      <c r="A86" s="3"/>
      <c r="B86" s="229"/>
      <c r="C86" s="229"/>
      <c r="D86" s="229"/>
      <c r="E86" s="229"/>
      <c r="F86" s="229"/>
      <c r="G86" s="229"/>
      <c r="H86" s="229"/>
      <c r="I86" s="229"/>
      <c r="J86" s="229"/>
      <c r="K86" s="229"/>
      <c r="L86" s="229"/>
      <c r="M86" s="229"/>
      <c r="N86" s="191"/>
      <c r="O86" s="3"/>
      <c r="P86" s="229"/>
    </row>
    <row r="87" spans="1:16" s="1" customFormat="1" ht="18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229"/>
    </row>
    <row r="88" spans="1:16" s="1" customFormat="1" ht="18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229"/>
    </row>
    <row r="89" spans="1:16" s="1" customFormat="1" ht="18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229"/>
    </row>
    <row r="90" spans="1:16" s="1" customFormat="1" ht="18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229"/>
    </row>
    <row r="91" spans="1:16" s="1" customFormat="1" ht="18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229"/>
    </row>
    <row r="92" spans="1:16" s="1" customFormat="1" ht="18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229"/>
    </row>
    <row r="93" spans="1:16" s="1" customFormat="1" ht="18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229"/>
    </row>
    <row r="94" spans="1:16" s="1" customFormat="1" ht="18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229"/>
    </row>
    <row r="95" spans="1:16" s="1" customFormat="1" ht="18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229"/>
    </row>
    <row r="96" spans="1:16" s="1" customFormat="1" ht="18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229"/>
    </row>
    <row r="97" spans="1:18" s="1" customFormat="1" ht="18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229"/>
    </row>
    <row r="98" spans="1:18" s="1" customFormat="1" ht="18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229"/>
    </row>
    <row r="99" spans="1:18" s="1" customFormat="1" ht="18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229"/>
    </row>
    <row r="100" spans="1:18" s="1" customFormat="1" ht="18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229"/>
    </row>
    <row r="101" spans="1:18" s="1" customFormat="1" ht="18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229"/>
    </row>
    <row r="102" spans="1:18" s="1" customFormat="1" ht="18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229"/>
    </row>
    <row r="103" spans="1:18" s="1" customFormat="1" ht="18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229"/>
    </row>
    <row r="104" spans="1:18" s="1" customFormat="1" ht="18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229"/>
    </row>
    <row r="105" spans="1:18" s="1" customFormat="1" ht="18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229"/>
    </row>
    <row r="106" spans="1:18" s="1" customFormat="1" ht="18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229"/>
    </row>
    <row r="107" spans="1:18" s="1" customFormat="1" ht="18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229"/>
    </row>
    <row r="108" spans="1:18" s="1" customFormat="1" ht="18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229"/>
    </row>
    <row r="109" spans="1:18" s="1" customFormat="1" ht="18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229"/>
    </row>
    <row r="110" spans="1:18" s="1" customFormat="1" ht="18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229"/>
    </row>
    <row r="111" spans="1:18" s="1" customFormat="1" ht="18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229"/>
    </row>
    <row r="112" spans="1:18"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P112" s="20"/>
      <c r="Q112"/>
      <c r="R112"/>
    </row>
    <row r="113" spans="2:18">
      <c r="B113" s="2"/>
      <c r="C113" s="15"/>
      <c r="D113" s="15"/>
      <c r="E113" s="15"/>
      <c r="F113" s="15"/>
      <c r="G113" s="15"/>
      <c r="H113" s="15"/>
      <c r="I113" s="15"/>
      <c r="J113" s="15"/>
      <c r="K113" s="15"/>
      <c r="L113" s="2"/>
      <c r="M113" s="2"/>
      <c r="N113" s="2"/>
      <c r="P113" s="20"/>
      <c r="Q113"/>
      <c r="R113"/>
    </row>
    <row r="114" spans="2:18">
      <c r="B114" s="2"/>
      <c r="C114" s="15"/>
      <c r="D114" s="15"/>
      <c r="E114" s="15"/>
      <c r="F114" s="15"/>
      <c r="G114" s="15"/>
      <c r="H114" s="15"/>
      <c r="I114" s="15"/>
      <c r="J114" s="15"/>
      <c r="K114" s="15"/>
      <c r="L114" s="2"/>
      <c r="M114" s="2"/>
      <c r="N114" s="2"/>
      <c r="P114" s="20"/>
      <c r="Q114"/>
      <c r="R114"/>
    </row>
    <row r="115" spans="2:18">
      <c r="B115" s="2"/>
      <c r="C115" s="15"/>
      <c r="D115" s="15"/>
      <c r="E115" s="15"/>
      <c r="F115" s="15"/>
      <c r="G115" s="15"/>
      <c r="H115" s="15"/>
      <c r="I115" s="15"/>
      <c r="J115" s="15"/>
      <c r="K115" s="15"/>
      <c r="L115" s="2"/>
      <c r="M115" s="2"/>
      <c r="N115" s="2"/>
      <c r="P115" s="20"/>
      <c r="Q115"/>
      <c r="R115"/>
    </row>
    <row r="116" spans="2:18">
      <c r="B116" s="2"/>
      <c r="C116" s="15"/>
      <c r="D116" s="15"/>
      <c r="E116" s="15"/>
      <c r="F116" s="15"/>
      <c r="G116" s="15"/>
      <c r="H116" s="15"/>
      <c r="I116" s="15"/>
      <c r="J116" s="15"/>
      <c r="K116" s="15"/>
      <c r="L116" s="2"/>
      <c r="M116" s="2"/>
      <c r="N116" s="2"/>
      <c r="P116" s="20"/>
      <c r="Q116"/>
      <c r="R116"/>
    </row>
    <row r="117" spans="2:18">
      <c r="B117" s="2"/>
      <c r="C117" s="15"/>
      <c r="D117" s="15"/>
      <c r="E117" s="15"/>
      <c r="F117" s="15"/>
      <c r="G117" s="15"/>
      <c r="H117" s="15"/>
      <c r="I117" s="15"/>
      <c r="J117" s="15"/>
      <c r="K117" s="15"/>
      <c r="L117" s="2"/>
      <c r="M117" s="2"/>
      <c r="N117" s="2"/>
      <c r="P117" s="20"/>
      <c r="Q117"/>
      <c r="R117"/>
    </row>
    <row r="118" spans="2:18">
      <c r="B118" s="2"/>
      <c r="C118" s="1326"/>
      <c r="D118" s="1326"/>
      <c r="E118" s="1326" t="s">
        <v>64</v>
      </c>
      <c r="F118" s="1487">
        <f>N66</f>
        <v>6176.8087633400273</v>
      </c>
      <c r="G118" s="1488">
        <f t="shared" ref="G118:G124" si="8">F118/$F$125</f>
        <v>0.13025543326409891</v>
      </c>
      <c r="H118" s="1326"/>
      <c r="I118" s="1326"/>
      <c r="J118" s="1326"/>
      <c r="K118" s="1326"/>
      <c r="L118" s="1330"/>
      <c r="M118" s="2"/>
      <c r="N118" s="2"/>
      <c r="P118" s="20"/>
      <c r="Q118"/>
      <c r="R118"/>
    </row>
    <row r="119" spans="2:18">
      <c r="B119" s="2"/>
      <c r="C119" s="1326"/>
      <c r="D119" s="1326"/>
      <c r="E119" s="1326" t="s">
        <v>310</v>
      </c>
      <c r="F119" s="1487">
        <f>N64</f>
        <v>6840.1469827700093</v>
      </c>
      <c r="G119" s="1488">
        <f t="shared" si="8"/>
        <v>0.14424379043735333</v>
      </c>
      <c r="H119" s="1326"/>
      <c r="I119" s="1326"/>
      <c r="J119" s="1326"/>
      <c r="K119" s="1326"/>
      <c r="L119" s="1330"/>
      <c r="M119" s="2"/>
      <c r="N119" s="2"/>
      <c r="P119" s="20"/>
      <c r="Q119"/>
      <c r="R119"/>
    </row>
    <row r="120" spans="2:18">
      <c r="B120" s="2"/>
      <c r="C120" s="1326"/>
      <c r="D120" s="1326"/>
      <c r="E120" s="1326" t="s">
        <v>249</v>
      </c>
      <c r="F120" s="1487">
        <f>N23</f>
        <v>5306.2083477999986</v>
      </c>
      <c r="G120" s="1488">
        <f t="shared" si="8"/>
        <v>0.11189636814310733</v>
      </c>
      <c r="H120" s="1326"/>
      <c r="I120" s="1326"/>
      <c r="J120" s="1326"/>
      <c r="K120" s="1326"/>
      <c r="L120" s="1330"/>
      <c r="M120" s="2"/>
      <c r="N120" s="2"/>
      <c r="P120" s="20"/>
      <c r="Q120"/>
      <c r="R120"/>
    </row>
    <row r="121" spans="2:18">
      <c r="B121" s="2"/>
      <c r="C121" s="1326"/>
      <c r="D121" s="1326"/>
      <c r="E121" s="1326" t="s">
        <v>251</v>
      </c>
      <c r="F121" s="1487">
        <f>N14</f>
        <v>4153.5496360000006</v>
      </c>
      <c r="G121" s="1488">
        <f t="shared" si="8"/>
        <v>8.7589308354848544E-2</v>
      </c>
      <c r="H121" s="1326"/>
      <c r="I121" s="1326"/>
      <c r="J121" s="1326"/>
      <c r="K121" s="1326"/>
      <c r="L121" s="1330"/>
      <c r="M121" s="2"/>
      <c r="N121" s="2"/>
      <c r="Q121"/>
      <c r="R121"/>
    </row>
    <row r="122" spans="2:18">
      <c r="B122" s="2"/>
      <c r="C122" s="1326"/>
      <c r="D122" s="1326"/>
      <c r="E122" s="1326" t="s">
        <v>311</v>
      </c>
      <c r="F122" s="1487">
        <f>N21</f>
        <v>5355.9876873000012</v>
      </c>
      <c r="G122" s="1488">
        <f t="shared" si="8"/>
        <v>0.11294610590942072</v>
      </c>
      <c r="H122" s="1326"/>
      <c r="I122" s="1326"/>
      <c r="J122" s="1326"/>
      <c r="K122" s="1326"/>
      <c r="L122" s="1330"/>
      <c r="M122" s="2"/>
      <c r="N122" s="2"/>
      <c r="Q122"/>
      <c r="R122"/>
    </row>
    <row r="123" spans="2:18">
      <c r="C123" s="1326"/>
      <c r="D123" s="1326"/>
      <c r="E123" s="1326" t="s">
        <v>136</v>
      </c>
      <c r="F123" s="1487">
        <f>N28</f>
        <v>4598.4886280000001</v>
      </c>
      <c r="G123" s="1488">
        <f t="shared" si="8"/>
        <v>9.6972101865151844E-2</v>
      </c>
      <c r="H123" s="1326"/>
      <c r="I123" s="1326"/>
      <c r="J123" s="1326"/>
      <c r="K123" s="1326"/>
      <c r="L123" s="1333"/>
      <c r="Q123"/>
      <c r="R123"/>
    </row>
    <row r="124" spans="2:18">
      <c r="C124" s="1326"/>
      <c r="D124" s="1326"/>
      <c r="E124" s="1326" t="s">
        <v>65</v>
      </c>
      <c r="F124" s="1487">
        <f>F125-SUM(F118:F123)</f>
        <v>14989.547873769989</v>
      </c>
      <c r="G124" s="1488">
        <f t="shared" si="8"/>
        <v>0.31609689202601932</v>
      </c>
      <c r="H124" s="1326"/>
      <c r="I124" s="1326"/>
      <c r="J124" s="1326"/>
      <c r="K124" s="1326"/>
      <c r="L124" s="1333"/>
      <c r="Q124"/>
      <c r="R124"/>
    </row>
    <row r="125" spans="2:18">
      <c r="C125" s="1326"/>
      <c r="D125" s="1326"/>
      <c r="E125" s="1326"/>
      <c r="F125" s="1487">
        <f>N81</f>
        <v>47420.737918980027</v>
      </c>
      <c r="G125" s="1489">
        <f>SUM(G118:G124)</f>
        <v>1</v>
      </c>
      <c r="H125" s="1326"/>
      <c r="I125" s="1326"/>
      <c r="J125" s="1326"/>
      <c r="K125" s="1326"/>
      <c r="L125" s="1333"/>
      <c r="Q125"/>
      <c r="R125"/>
    </row>
    <row r="126" spans="2:18">
      <c r="C126" s="1326"/>
      <c r="D126" s="1326"/>
      <c r="E126" s="1326"/>
      <c r="F126" s="1326"/>
      <c r="G126" s="1326"/>
      <c r="H126" s="1326"/>
      <c r="I126" s="1326"/>
      <c r="J126" s="1326"/>
      <c r="K126" s="1326"/>
      <c r="L126" s="1333"/>
      <c r="Q126"/>
      <c r="R126"/>
    </row>
    <row r="127" spans="2:18">
      <c r="C127" s="1326"/>
      <c r="D127" s="1326"/>
      <c r="E127" s="1326"/>
      <c r="F127" s="1326"/>
      <c r="G127" s="1326"/>
      <c r="H127" s="1326"/>
      <c r="I127" s="1326"/>
      <c r="J127" s="1326"/>
      <c r="K127" s="1326"/>
      <c r="L127" s="1333"/>
      <c r="Q127"/>
      <c r="R127"/>
    </row>
    <row r="128" spans="2:18">
      <c r="C128" s="1326"/>
      <c r="D128" s="1326"/>
      <c r="E128" s="1326"/>
      <c r="F128" s="1326"/>
      <c r="G128" s="1326"/>
      <c r="H128" s="1326"/>
      <c r="I128" s="1326"/>
      <c r="J128" s="1326"/>
      <c r="K128" s="1326"/>
      <c r="L128" s="1333"/>
      <c r="Q128"/>
      <c r="R128"/>
    </row>
    <row r="129" spans="3:18">
      <c r="C129" s="1326"/>
      <c r="D129" s="1326"/>
      <c r="E129" s="1326"/>
      <c r="F129" s="1326"/>
      <c r="G129" s="1326"/>
      <c r="H129" s="1326"/>
      <c r="I129" s="1326"/>
      <c r="J129" s="1326"/>
      <c r="K129" s="1326"/>
      <c r="L129" s="1333"/>
      <c r="Q129"/>
      <c r="R129"/>
    </row>
    <row r="130" spans="3:18">
      <c r="C130" s="1326"/>
      <c r="D130" s="1326"/>
      <c r="E130" s="1326"/>
      <c r="F130" s="1326"/>
      <c r="G130" s="1326"/>
      <c r="H130" s="1326"/>
      <c r="I130" s="1326"/>
      <c r="J130" s="1326"/>
      <c r="K130" s="1326"/>
      <c r="L130" s="1333"/>
      <c r="Q130"/>
      <c r="R130"/>
    </row>
    <row r="131" spans="3:18">
      <c r="C131" s="1333"/>
      <c r="D131" s="1333"/>
      <c r="E131" s="1333"/>
      <c r="F131" s="1333"/>
      <c r="G131" s="1333"/>
      <c r="H131" s="1333"/>
      <c r="I131" s="1333"/>
      <c r="J131" s="1333"/>
      <c r="K131" s="1333"/>
      <c r="L131" s="1333"/>
    </row>
  </sheetData>
  <mergeCells count="21">
    <mergeCell ref="B5:B7"/>
    <mergeCell ref="C5:C7"/>
    <mergeCell ref="D5:M5"/>
    <mergeCell ref="N5:N7"/>
    <mergeCell ref="D6:H6"/>
    <mergeCell ref="I6:M6"/>
    <mergeCell ref="N77:N79"/>
    <mergeCell ref="D78:H78"/>
    <mergeCell ref="I78:M78"/>
    <mergeCell ref="B36:C36"/>
    <mergeCell ref="B44:B46"/>
    <mergeCell ref="C44:C46"/>
    <mergeCell ref="D44:M44"/>
    <mergeCell ref="N44:N46"/>
    <mergeCell ref="D45:H45"/>
    <mergeCell ref="I45:M45"/>
    <mergeCell ref="B83:C83"/>
    <mergeCell ref="B71:C71"/>
    <mergeCell ref="B75:H75"/>
    <mergeCell ref="C77:C79"/>
    <mergeCell ref="D77:M77"/>
  </mergeCells>
  <pageMargins left="0.78740157480314965" right="0.78740157480314965" top="0.59055118110236227" bottom="0.59055118110236227" header="0" footer="0"/>
  <pageSetup paperSize="9" scale="37" orientation="portrait" r:id="rId1"/>
  <headerFooter alignWithMargins="0"/>
  <ignoredErrors>
    <ignoredError sqref="H81" formula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/>
  <dimension ref="A1:FB312"/>
  <sheetViews>
    <sheetView view="pageBreakPreview" zoomScale="90" zoomScaleNormal="55" zoomScaleSheetLayoutView="90" zoomScalePageLayoutView="70" workbookViewId="0">
      <selection activeCell="A2" sqref="A2"/>
    </sheetView>
  </sheetViews>
  <sheetFormatPr baseColWidth="10" defaultRowHeight="12.75"/>
  <cols>
    <col min="1" max="1" width="2" customWidth="1"/>
    <col min="2" max="2" width="4.7109375" customWidth="1"/>
    <col min="3" max="3" width="41.85546875" customWidth="1"/>
    <col min="4" max="4" width="9.28515625" bestFit="1" customWidth="1"/>
    <col min="5" max="16" width="12.42578125" customWidth="1"/>
    <col min="17" max="17" width="14.140625" customWidth="1"/>
    <col min="18" max="18" width="1.140625" customWidth="1"/>
    <col min="19" max="19" width="17" customWidth="1"/>
    <col min="20" max="20" width="19.28515625" customWidth="1"/>
    <col min="21" max="21" width="9.7109375" customWidth="1"/>
    <col min="22" max="22" width="9.140625" customWidth="1"/>
    <col min="23" max="23" width="7.42578125" bestFit="1" customWidth="1"/>
    <col min="24" max="24" width="7.85546875" bestFit="1" customWidth="1"/>
    <col min="25" max="27" width="7.7109375" bestFit="1" customWidth="1"/>
    <col min="28" max="28" width="7.42578125" bestFit="1" customWidth="1"/>
    <col min="29" max="29" width="7.85546875" bestFit="1" customWidth="1"/>
    <col min="30" max="31" width="7.7109375" bestFit="1" customWidth="1"/>
    <col min="32" max="32" width="7.85546875" bestFit="1" customWidth="1"/>
    <col min="33" max="33" width="10.28515625" bestFit="1" customWidth="1"/>
    <col min="37" max="37" width="9" customWidth="1"/>
    <col min="39" max="41" width="10" bestFit="1" customWidth="1"/>
    <col min="45" max="45" width="12.7109375" customWidth="1"/>
    <col min="48" max="48" width="11.28515625" customWidth="1"/>
    <col min="53" max="53" width="11.28515625" customWidth="1"/>
    <col min="62" max="62" width="22.7109375" customWidth="1"/>
  </cols>
  <sheetData>
    <row r="1" spans="1:158" s="3" customFormat="1" ht="18.75" customHeight="1">
      <c r="A1" s="1093" t="s">
        <v>169</v>
      </c>
      <c r="C1" s="1094"/>
      <c r="D1" s="1094"/>
      <c r="E1" s="1094"/>
      <c r="F1" s="1094"/>
      <c r="G1" s="1094"/>
      <c r="H1" s="1094"/>
      <c r="I1" s="1094"/>
      <c r="J1" s="1094"/>
      <c r="K1" s="1094"/>
      <c r="L1" s="1094"/>
      <c r="M1" s="1094"/>
      <c r="N1" s="1094"/>
      <c r="O1" s="1094"/>
      <c r="P1" s="1094"/>
      <c r="Q1" s="1094"/>
      <c r="R1" s="1444"/>
      <c r="S1" s="1325"/>
      <c r="T1" s="1325"/>
      <c r="U1" s="1325"/>
      <c r="V1" s="1325"/>
      <c r="W1" s="1325"/>
      <c r="X1" s="1325"/>
      <c r="Y1" s="1325"/>
      <c r="Z1" s="1325"/>
      <c r="AA1" s="1325"/>
      <c r="AB1" s="1325"/>
      <c r="AC1" s="1325"/>
      <c r="AD1" s="1325"/>
      <c r="AE1" s="1325"/>
      <c r="AF1" s="1325"/>
      <c r="AG1" s="1325"/>
      <c r="AH1" s="1325"/>
      <c r="AI1" s="1325"/>
      <c r="AJ1" s="1325"/>
      <c r="AK1" s="1325"/>
      <c r="AL1" s="1325"/>
      <c r="AM1" s="1325"/>
      <c r="AN1" s="1325"/>
      <c r="AO1" s="1325"/>
      <c r="AP1" s="1325"/>
      <c r="AQ1" s="1325"/>
      <c r="AR1" s="1325"/>
      <c r="AS1" s="1325"/>
      <c r="AT1" s="1325"/>
      <c r="AU1" s="1325"/>
      <c r="AV1" s="1325"/>
      <c r="AW1" s="1325"/>
      <c r="AX1" s="1325"/>
      <c r="AY1" s="1325"/>
      <c r="AZ1" s="1325"/>
      <c r="BA1" s="1325"/>
      <c r="BB1" s="1325"/>
      <c r="BC1" s="1323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2"/>
      <c r="CB1" s="62"/>
      <c r="CC1" s="62"/>
      <c r="CD1" s="62"/>
      <c r="CE1" s="62"/>
      <c r="CF1" s="62"/>
      <c r="CG1" s="62"/>
      <c r="CH1" s="62"/>
      <c r="CI1" s="62"/>
      <c r="CJ1" s="62"/>
      <c r="CK1" s="62"/>
      <c r="CL1" s="62"/>
      <c r="CM1" s="62"/>
      <c r="CN1" s="62"/>
      <c r="CO1" s="62"/>
      <c r="CP1" s="62"/>
      <c r="CQ1" s="62"/>
      <c r="CR1" s="62"/>
      <c r="CS1" s="62"/>
      <c r="CT1" s="62"/>
      <c r="CU1" s="62"/>
      <c r="CV1" s="62"/>
      <c r="CW1" s="62"/>
      <c r="CX1" s="62"/>
      <c r="CY1" s="62"/>
      <c r="CZ1" s="62"/>
      <c r="DA1" s="62"/>
      <c r="DB1" s="62"/>
      <c r="DC1" s="62"/>
      <c r="DD1" s="62"/>
      <c r="DE1" s="62"/>
      <c r="DF1" s="62"/>
      <c r="DG1" s="62"/>
      <c r="DH1" s="62"/>
      <c r="DI1" s="62"/>
      <c r="DJ1" s="62"/>
      <c r="DK1" s="62"/>
      <c r="DL1" s="62"/>
      <c r="DM1" s="62"/>
      <c r="DN1" s="62"/>
      <c r="DO1" s="62"/>
      <c r="DP1" s="62"/>
      <c r="DQ1" s="62"/>
      <c r="DR1" s="62"/>
      <c r="DS1" s="62"/>
      <c r="DT1" s="62"/>
      <c r="DU1" s="62"/>
      <c r="DV1" s="62"/>
      <c r="DW1" s="62"/>
      <c r="DX1" s="62"/>
      <c r="DY1" s="62"/>
      <c r="DZ1" s="62"/>
      <c r="EA1" s="62"/>
      <c r="EB1" s="62"/>
      <c r="EC1" s="62"/>
      <c r="ED1" s="62"/>
      <c r="EE1" s="62"/>
      <c r="EF1" s="62"/>
      <c r="EG1" s="62"/>
      <c r="EH1" s="62"/>
      <c r="EI1" s="62"/>
      <c r="EJ1" s="62"/>
      <c r="EK1" s="62"/>
      <c r="EL1" s="62"/>
      <c r="EM1" s="62"/>
      <c r="EN1" s="62"/>
      <c r="EO1" s="62"/>
      <c r="EP1" s="62"/>
      <c r="EQ1" s="62"/>
      <c r="ER1" s="62"/>
      <c r="ES1" s="62"/>
      <c r="ET1" s="62"/>
      <c r="EU1" s="62"/>
      <c r="EV1" s="62"/>
      <c r="EW1" s="62"/>
      <c r="EX1" s="62"/>
      <c r="EY1" s="62"/>
      <c r="EZ1" s="62"/>
      <c r="FA1" s="62"/>
      <c r="FB1" s="62"/>
    </row>
    <row r="2" spans="1:158" s="3" customFormat="1" ht="15" customHeight="1">
      <c r="B2" s="1094"/>
      <c r="C2" s="1094"/>
      <c r="D2" s="1094"/>
      <c r="E2" s="1094"/>
      <c r="F2" s="1094"/>
      <c r="G2" s="1094"/>
      <c r="H2" s="1094"/>
      <c r="I2" s="1094"/>
      <c r="J2" s="1094"/>
      <c r="K2" s="1094"/>
      <c r="L2" s="1094"/>
      <c r="M2" s="1094"/>
      <c r="N2" s="1094"/>
      <c r="O2" s="1094"/>
      <c r="P2" s="1094"/>
      <c r="Q2" s="1094"/>
      <c r="R2" s="1444"/>
      <c r="S2" s="1325"/>
      <c r="T2" s="1325"/>
      <c r="U2" s="1325"/>
      <c r="V2" s="1325"/>
      <c r="W2" s="1325"/>
      <c r="X2" s="1325"/>
      <c r="Y2" s="1325"/>
      <c r="Z2" s="1325"/>
      <c r="AA2" s="1325"/>
      <c r="AB2" s="1325"/>
      <c r="AC2" s="1325"/>
      <c r="AD2" s="1325"/>
      <c r="AE2" s="1325"/>
      <c r="AF2" s="1325"/>
      <c r="AG2" s="1325"/>
      <c r="AH2" s="1325"/>
      <c r="AI2" s="1325"/>
      <c r="AJ2" s="1325"/>
      <c r="AK2" s="1325"/>
      <c r="AL2" s="1325"/>
      <c r="AM2" s="1325"/>
      <c r="AN2" s="1325"/>
      <c r="AO2" s="1325"/>
      <c r="AP2" s="1325"/>
      <c r="AQ2" s="1325"/>
      <c r="AR2" s="1325"/>
      <c r="AS2" s="1325"/>
      <c r="AT2" s="1325"/>
      <c r="AU2" s="1325"/>
      <c r="AV2" s="1325"/>
      <c r="AW2" s="1325"/>
      <c r="AX2" s="1325"/>
      <c r="AY2" s="1325"/>
      <c r="AZ2" s="1325"/>
      <c r="BA2" s="1325"/>
      <c r="BB2" s="1325"/>
      <c r="BC2" s="1323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2"/>
      <c r="BW2" s="62"/>
      <c r="BX2" s="62"/>
      <c r="BY2" s="62"/>
      <c r="BZ2" s="62"/>
      <c r="CA2" s="62"/>
      <c r="CB2" s="62"/>
      <c r="CC2" s="62"/>
      <c r="CD2" s="62"/>
      <c r="CE2" s="62"/>
      <c r="CF2" s="62"/>
      <c r="CG2" s="62"/>
      <c r="CH2" s="62"/>
      <c r="CI2" s="62"/>
      <c r="CJ2" s="62"/>
      <c r="CK2" s="62"/>
      <c r="CL2" s="62"/>
      <c r="CM2" s="62"/>
      <c r="CN2" s="62"/>
      <c r="CO2" s="62"/>
      <c r="CP2" s="62"/>
      <c r="CQ2" s="62"/>
      <c r="CR2" s="62"/>
      <c r="CS2" s="62"/>
      <c r="CT2" s="62"/>
      <c r="CU2" s="62"/>
      <c r="CV2" s="62"/>
      <c r="CW2" s="62"/>
      <c r="CX2" s="62"/>
      <c r="CY2" s="62"/>
      <c r="CZ2" s="62"/>
      <c r="DA2" s="62"/>
      <c r="DB2" s="62"/>
      <c r="DC2" s="62"/>
      <c r="DD2" s="62"/>
      <c r="DE2" s="62"/>
      <c r="DF2" s="62"/>
      <c r="DG2" s="62"/>
      <c r="DH2" s="62"/>
      <c r="DI2" s="62"/>
      <c r="DJ2" s="62"/>
      <c r="DK2" s="62"/>
      <c r="DL2" s="62"/>
      <c r="DM2" s="62"/>
      <c r="DN2" s="62"/>
      <c r="DO2" s="62"/>
      <c r="DP2" s="62"/>
      <c r="DQ2" s="62"/>
      <c r="DR2" s="62"/>
      <c r="DS2" s="62"/>
      <c r="DT2" s="62"/>
      <c r="DU2" s="62"/>
      <c r="DV2" s="62"/>
      <c r="DW2" s="62"/>
      <c r="DX2" s="62"/>
      <c r="DY2" s="62"/>
      <c r="DZ2" s="62"/>
      <c r="EA2" s="62"/>
      <c r="EB2" s="62"/>
      <c r="EC2" s="62"/>
      <c r="ED2" s="62"/>
      <c r="EE2" s="62"/>
      <c r="EF2" s="62"/>
      <c r="EG2" s="62"/>
      <c r="EH2" s="62"/>
      <c r="EI2" s="62"/>
      <c r="EJ2" s="62"/>
      <c r="EK2" s="62"/>
      <c r="EL2" s="62"/>
      <c r="EM2" s="62"/>
      <c r="EN2" s="62"/>
      <c r="EO2" s="62"/>
      <c r="EP2" s="62"/>
      <c r="EQ2" s="62"/>
      <c r="ER2" s="62"/>
      <c r="ES2" s="62"/>
      <c r="ET2" s="62"/>
      <c r="EU2" s="62"/>
      <c r="EV2" s="62"/>
      <c r="EW2" s="62"/>
      <c r="EX2" s="62"/>
      <c r="EY2" s="62"/>
      <c r="EZ2" s="62"/>
      <c r="FA2" s="62"/>
      <c r="FB2" s="62"/>
    </row>
    <row r="3" spans="1:158" s="3" customFormat="1" ht="18.75" customHeight="1">
      <c r="B3" s="623" t="s">
        <v>170</v>
      </c>
      <c r="D3" s="1095"/>
      <c r="E3" s="1096"/>
      <c r="F3" s="1096"/>
      <c r="G3" s="1096"/>
      <c r="H3" s="1096"/>
      <c r="I3" s="1096"/>
      <c r="J3" s="1096"/>
      <c r="K3" s="1096"/>
      <c r="L3" s="1096"/>
      <c r="M3" s="1096"/>
      <c r="N3" s="1096"/>
      <c r="O3" s="1096"/>
      <c r="P3" s="1096"/>
      <c r="Q3" s="1096"/>
      <c r="R3" s="1444"/>
      <c r="S3" s="1325"/>
      <c r="T3" s="1325"/>
      <c r="U3" s="1325"/>
      <c r="V3" s="1325"/>
      <c r="W3" s="1325"/>
      <c r="X3" s="1325"/>
      <c r="Y3" s="1325"/>
      <c r="Z3" s="1325"/>
      <c r="AA3" s="1325"/>
      <c r="AB3" s="1325"/>
      <c r="AC3" s="1325"/>
      <c r="AD3" s="1325"/>
      <c r="AE3" s="1325"/>
      <c r="AF3" s="1325"/>
      <c r="AG3" s="1325"/>
      <c r="AH3" s="1325"/>
      <c r="AI3" s="1325"/>
      <c r="AJ3" s="1325"/>
      <c r="AK3" s="1325"/>
      <c r="AL3" s="1325"/>
      <c r="AM3" s="1325"/>
      <c r="AN3" s="1325"/>
      <c r="AO3" s="1325"/>
      <c r="AP3" s="1325"/>
      <c r="AQ3" s="1325"/>
      <c r="AR3" s="1325"/>
      <c r="AS3" s="1325"/>
      <c r="AT3" s="1325"/>
      <c r="AU3" s="1325"/>
      <c r="AV3" s="1325"/>
      <c r="AW3" s="1325"/>
      <c r="AX3" s="1325"/>
      <c r="AY3" s="1325"/>
      <c r="AZ3" s="1325"/>
      <c r="BA3" s="1325"/>
      <c r="BB3" s="1325"/>
      <c r="BC3" s="1323"/>
      <c r="BD3" s="62"/>
      <c r="BE3" s="62"/>
      <c r="BF3" s="62"/>
      <c r="BG3" s="62"/>
      <c r="BH3" s="62"/>
      <c r="BI3" s="62"/>
      <c r="BJ3" s="62"/>
      <c r="BK3" s="62"/>
      <c r="BL3" s="62"/>
      <c r="BM3" s="62"/>
      <c r="BN3" s="62"/>
      <c r="BO3" s="62"/>
      <c r="BP3" s="62"/>
      <c r="BQ3" s="62"/>
      <c r="BR3" s="62"/>
      <c r="BS3" s="62"/>
      <c r="BT3" s="62"/>
      <c r="BU3" s="62"/>
      <c r="BV3" s="62"/>
      <c r="BW3" s="62"/>
      <c r="BX3" s="62"/>
      <c r="BY3" s="62"/>
      <c r="BZ3" s="62"/>
      <c r="CA3" s="62"/>
      <c r="CB3" s="62"/>
      <c r="CC3" s="62"/>
      <c r="CD3" s="62"/>
      <c r="CE3" s="62"/>
      <c r="CF3" s="62"/>
      <c r="CG3" s="62"/>
      <c r="CH3" s="62"/>
      <c r="CI3" s="62"/>
      <c r="CJ3" s="62"/>
      <c r="CK3" s="62"/>
      <c r="CL3" s="62"/>
      <c r="CM3" s="62"/>
      <c r="CN3" s="62"/>
      <c r="CO3" s="62"/>
      <c r="CP3" s="62"/>
      <c r="CQ3" s="62"/>
      <c r="CR3" s="62"/>
      <c r="CS3" s="62"/>
      <c r="CT3" s="62"/>
      <c r="CU3" s="62"/>
      <c r="CV3" s="62"/>
      <c r="CW3" s="62"/>
      <c r="CX3" s="62"/>
      <c r="CY3" s="62"/>
      <c r="CZ3" s="62"/>
      <c r="DA3" s="62"/>
      <c r="DB3" s="62"/>
      <c r="DC3" s="62"/>
      <c r="DD3" s="62"/>
      <c r="DE3" s="62"/>
      <c r="DF3" s="62"/>
      <c r="DG3" s="62"/>
      <c r="DH3" s="62"/>
      <c r="DI3" s="62"/>
      <c r="DJ3" s="62"/>
      <c r="DK3" s="62"/>
      <c r="DL3" s="62"/>
      <c r="DM3" s="62"/>
      <c r="DN3" s="62"/>
      <c r="DO3" s="62"/>
      <c r="DP3" s="62"/>
      <c r="DQ3" s="62"/>
      <c r="DR3" s="62"/>
      <c r="DS3" s="62"/>
      <c r="DT3" s="62"/>
      <c r="DU3" s="62"/>
      <c r="DV3" s="62"/>
      <c r="DW3" s="62"/>
      <c r="DX3" s="62"/>
      <c r="DY3" s="62"/>
      <c r="DZ3" s="62"/>
      <c r="EA3" s="62"/>
      <c r="EB3" s="62"/>
      <c r="EC3" s="62"/>
      <c r="ED3" s="62"/>
      <c r="EE3" s="62"/>
      <c r="EF3" s="62"/>
      <c r="EG3" s="62"/>
      <c r="EH3" s="62"/>
      <c r="EI3" s="62"/>
      <c r="EJ3" s="62"/>
      <c r="EK3" s="62"/>
      <c r="EL3" s="62"/>
      <c r="EM3" s="62"/>
      <c r="EN3" s="62"/>
      <c r="EO3" s="62"/>
      <c r="EP3" s="62"/>
      <c r="EQ3" s="62"/>
      <c r="ER3" s="62"/>
      <c r="ES3" s="62"/>
      <c r="ET3" s="62"/>
      <c r="EU3" s="62"/>
      <c r="EV3" s="62"/>
      <c r="EW3" s="62"/>
      <c r="EX3" s="62"/>
      <c r="EY3" s="62"/>
      <c r="EZ3" s="62"/>
      <c r="FA3" s="62"/>
      <c r="FB3" s="62"/>
    </row>
    <row r="4" spans="1:158" s="3" customFormat="1" ht="18.75" customHeight="1" thickBot="1">
      <c r="B4" s="624" t="s">
        <v>83</v>
      </c>
      <c r="D4" s="238"/>
      <c r="R4" s="1444"/>
      <c r="S4" s="1325"/>
      <c r="T4" s="1325"/>
      <c r="U4" s="1325"/>
      <c r="V4" s="1325"/>
      <c r="W4" s="1325"/>
      <c r="X4" s="1325"/>
      <c r="Y4" s="1325"/>
      <c r="Z4" s="1325"/>
      <c r="AA4" s="1325"/>
      <c r="AB4" s="1325"/>
      <c r="AC4" s="1325"/>
      <c r="AD4" s="1325"/>
      <c r="AE4" s="1325"/>
      <c r="AF4" s="1325"/>
      <c r="AG4" s="1325"/>
      <c r="AH4" s="1325"/>
      <c r="AI4" s="1325"/>
      <c r="AJ4" s="1325"/>
      <c r="AK4" s="1325"/>
      <c r="AL4" s="1325"/>
      <c r="AM4" s="1325"/>
      <c r="AN4" s="1325"/>
      <c r="AO4" s="1325"/>
      <c r="AP4" s="1325"/>
      <c r="AQ4" s="1325"/>
      <c r="AR4" s="1325"/>
      <c r="AS4" s="1325"/>
      <c r="AT4" s="1325"/>
      <c r="AU4" s="1325"/>
      <c r="AV4" s="1325"/>
      <c r="AW4" s="1325"/>
      <c r="AX4" s="1325"/>
      <c r="AY4" s="1325"/>
      <c r="AZ4" s="1325"/>
      <c r="BA4" s="1325"/>
      <c r="BB4" s="1325"/>
      <c r="BC4" s="1323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  <c r="CV4" s="62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62"/>
      <c r="FB4" s="62"/>
    </row>
    <row r="5" spans="1:158" s="1" customFormat="1" ht="38.25" customHeight="1" thickBot="1">
      <c r="B5" s="1686" t="s">
        <v>140</v>
      </c>
      <c r="C5" s="1687" t="s">
        <v>1</v>
      </c>
      <c r="D5" s="1687" t="s">
        <v>171</v>
      </c>
      <c r="E5" s="1688" t="s">
        <v>89</v>
      </c>
      <c r="F5" s="1689" t="s">
        <v>90</v>
      </c>
      <c r="G5" s="1689" t="s">
        <v>91</v>
      </c>
      <c r="H5" s="1689" t="s">
        <v>92</v>
      </c>
      <c r="I5" s="1689" t="s">
        <v>93</v>
      </c>
      <c r="J5" s="1689" t="s">
        <v>94</v>
      </c>
      <c r="K5" s="1689" t="s">
        <v>96</v>
      </c>
      <c r="L5" s="1689" t="s">
        <v>97</v>
      </c>
      <c r="M5" s="1689" t="s">
        <v>172</v>
      </c>
      <c r="N5" s="1689" t="s">
        <v>99</v>
      </c>
      <c r="O5" s="1689" t="s">
        <v>100</v>
      </c>
      <c r="P5" s="1690" t="s">
        <v>101</v>
      </c>
      <c r="Q5" s="1691" t="s">
        <v>173</v>
      </c>
      <c r="R5" s="1444"/>
      <c r="S5" s="1325"/>
      <c r="T5" s="1325"/>
      <c r="U5" s="1325"/>
      <c r="V5" s="1325"/>
      <c r="W5" s="1325"/>
      <c r="X5" s="1325"/>
      <c r="Y5" s="1325"/>
      <c r="Z5" s="1325"/>
      <c r="AA5" s="1325"/>
      <c r="AB5" s="1325"/>
      <c r="AC5" s="1325"/>
      <c r="AD5" s="1325"/>
      <c r="AE5" s="1325"/>
      <c r="AF5" s="1325"/>
      <c r="AG5" s="1325"/>
      <c r="AH5" s="1325"/>
      <c r="AI5" s="1325"/>
      <c r="AJ5" s="1325"/>
      <c r="AK5" s="1325"/>
      <c r="AL5" s="1325"/>
      <c r="AM5" s="1325"/>
      <c r="AN5" s="1325"/>
      <c r="AO5" s="1325"/>
      <c r="AP5" s="1325"/>
      <c r="AQ5" s="1325"/>
      <c r="AR5" s="1325"/>
      <c r="AS5" s="1325"/>
      <c r="AT5" s="1325"/>
      <c r="AU5" s="1325"/>
      <c r="AV5" s="1325"/>
      <c r="AW5" s="1325"/>
      <c r="AX5" s="1325"/>
      <c r="AY5" s="1325"/>
      <c r="AZ5" s="1325"/>
      <c r="BA5" s="1325"/>
      <c r="BB5" s="1325"/>
      <c r="BC5" s="1323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62"/>
      <c r="DJ5" s="62"/>
      <c r="DK5" s="62"/>
      <c r="DL5" s="62"/>
      <c r="DM5" s="62"/>
      <c r="DN5" s="62"/>
      <c r="DO5" s="62"/>
      <c r="DP5" s="62"/>
      <c r="DQ5" s="62"/>
      <c r="DR5" s="62"/>
      <c r="DS5" s="62"/>
      <c r="DT5" s="62"/>
      <c r="DU5" s="62"/>
      <c r="DV5" s="62"/>
      <c r="DW5" s="62"/>
      <c r="DX5" s="62"/>
      <c r="DY5" s="62"/>
      <c r="DZ5" s="62"/>
      <c r="EA5" s="62"/>
      <c r="EB5" s="62"/>
      <c r="EC5" s="62"/>
      <c r="ED5" s="62"/>
      <c r="EE5" s="62"/>
      <c r="EF5" s="62"/>
      <c r="EG5" s="62"/>
      <c r="EH5" s="62"/>
      <c r="EI5" s="62"/>
      <c r="EJ5" s="62"/>
      <c r="EK5" s="62"/>
      <c r="EL5" s="62"/>
      <c r="EM5" s="62"/>
      <c r="EN5" s="62"/>
      <c r="EO5" s="62"/>
      <c r="EP5" s="62"/>
      <c r="EQ5" s="62"/>
      <c r="ER5" s="62"/>
      <c r="ES5" s="62"/>
      <c r="ET5" s="62"/>
      <c r="EU5" s="62"/>
      <c r="EV5" s="62"/>
      <c r="EW5" s="62"/>
      <c r="EX5" s="62"/>
      <c r="EY5" s="62"/>
      <c r="EZ5" s="62"/>
      <c r="FA5" s="62"/>
      <c r="FB5" s="62"/>
    </row>
    <row r="6" spans="1:158" s="3" customFormat="1" ht="18.75" customHeight="1">
      <c r="B6" s="1097">
        <v>1</v>
      </c>
      <c r="C6" s="1031" t="s">
        <v>349</v>
      </c>
      <c r="D6" s="64" t="s">
        <v>46</v>
      </c>
      <c r="E6" s="548"/>
      <c r="F6" s="550"/>
      <c r="G6" s="550"/>
      <c r="H6" s="550"/>
      <c r="I6" s="549"/>
      <c r="J6" s="123"/>
      <c r="K6" s="123"/>
      <c r="L6" s="123"/>
      <c r="M6" s="123"/>
      <c r="N6" s="123"/>
      <c r="O6" s="123"/>
      <c r="P6" s="124"/>
      <c r="Q6" s="97">
        <f>SUM(E6:P6)</f>
        <v>0</v>
      </c>
      <c r="R6" s="1444"/>
      <c r="S6" s="1325"/>
      <c r="T6" s="1325"/>
      <c r="U6" s="1325"/>
      <c r="V6" s="1325"/>
      <c r="W6" s="1325"/>
      <c r="X6" s="1325"/>
      <c r="Y6" s="1325"/>
      <c r="Z6" s="1325"/>
      <c r="AA6" s="1325"/>
      <c r="AB6" s="1325"/>
      <c r="AC6" s="1325"/>
      <c r="AD6" s="1325"/>
      <c r="AE6" s="1325"/>
      <c r="AF6" s="1325"/>
      <c r="AG6" s="1325"/>
      <c r="AH6" s="1325"/>
      <c r="AI6" s="1325"/>
      <c r="AJ6" s="1325"/>
      <c r="AK6" s="1325"/>
      <c r="AL6" s="1325"/>
      <c r="AM6" s="1325"/>
      <c r="AN6" s="1325"/>
      <c r="AO6" s="1325"/>
      <c r="AP6" s="1325"/>
      <c r="AQ6" s="1325"/>
      <c r="AR6" s="1325"/>
      <c r="AS6" s="1325"/>
      <c r="AT6" s="1325"/>
      <c r="AU6" s="1325"/>
      <c r="AV6" s="1325"/>
      <c r="AW6" s="1325"/>
      <c r="AX6" s="1325"/>
      <c r="AY6" s="1325"/>
      <c r="AZ6" s="1325"/>
      <c r="BA6" s="1325"/>
      <c r="BB6" s="1325"/>
      <c r="BC6" s="1323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62"/>
      <c r="CX6" s="62"/>
      <c r="CY6" s="62"/>
      <c r="CZ6" s="62"/>
      <c r="DA6" s="62"/>
      <c r="DB6" s="62"/>
      <c r="DC6" s="62"/>
      <c r="DD6" s="62"/>
      <c r="DE6" s="62"/>
      <c r="DF6" s="62"/>
      <c r="DG6" s="62"/>
      <c r="DH6" s="62"/>
      <c r="DI6" s="62"/>
      <c r="DJ6" s="62"/>
      <c r="DK6" s="62"/>
      <c r="DL6" s="62"/>
      <c r="DM6" s="62"/>
      <c r="DN6" s="62"/>
      <c r="DO6" s="62"/>
      <c r="DP6" s="62"/>
      <c r="DQ6" s="62"/>
      <c r="DR6" s="62"/>
      <c r="DS6" s="62"/>
      <c r="DT6" s="62"/>
      <c r="DU6" s="62"/>
      <c r="DV6" s="62"/>
      <c r="DW6" s="62"/>
      <c r="DX6" s="62"/>
      <c r="DY6" s="62"/>
      <c r="DZ6" s="62"/>
      <c r="EA6" s="62"/>
      <c r="EB6" s="62"/>
      <c r="EC6" s="62"/>
      <c r="ED6" s="62"/>
      <c r="EE6" s="62"/>
      <c r="EF6" s="62"/>
      <c r="EG6" s="62"/>
      <c r="EH6" s="62"/>
      <c r="EI6" s="62"/>
      <c r="EJ6" s="62"/>
      <c r="EK6" s="62"/>
      <c r="EL6" s="62"/>
      <c r="EM6" s="62"/>
      <c r="EN6" s="62"/>
      <c r="EO6" s="62"/>
      <c r="EP6" s="62"/>
      <c r="EQ6" s="62"/>
      <c r="ER6" s="62"/>
      <c r="ES6" s="62"/>
      <c r="ET6" s="62"/>
      <c r="EU6" s="62"/>
      <c r="EV6" s="62"/>
      <c r="EW6" s="62"/>
      <c r="EX6" s="62"/>
      <c r="EY6" s="62"/>
      <c r="EZ6" s="62"/>
      <c r="FA6" s="62"/>
      <c r="FB6" s="62"/>
    </row>
    <row r="7" spans="1:158" s="3" customFormat="1" ht="18.75" customHeight="1">
      <c r="B7" s="1097"/>
      <c r="C7" s="1033"/>
      <c r="D7" s="93" t="s">
        <v>47</v>
      </c>
      <c r="E7" s="94"/>
      <c r="F7" s="95"/>
      <c r="G7" s="95"/>
      <c r="H7" s="95"/>
      <c r="I7" s="95"/>
      <c r="J7" s="95"/>
      <c r="K7" s="95"/>
      <c r="L7" s="95"/>
      <c r="M7" s="95"/>
      <c r="N7" s="95"/>
      <c r="O7" s="95"/>
      <c r="P7" s="96"/>
      <c r="Q7" s="97">
        <f>SUM(E7:P7)</f>
        <v>0</v>
      </c>
      <c r="R7" s="1444"/>
      <c r="S7" s="1325"/>
      <c r="T7" s="1325"/>
      <c r="U7" s="1325"/>
      <c r="V7" s="1325"/>
      <c r="W7" s="1325"/>
      <c r="X7" s="1325"/>
      <c r="Y7" s="1325"/>
      <c r="Z7" s="1325"/>
      <c r="AA7" s="1325"/>
      <c r="AB7" s="1325"/>
      <c r="AC7" s="1325"/>
      <c r="AD7" s="1325"/>
      <c r="AE7" s="1325"/>
      <c r="AF7" s="1325"/>
      <c r="AG7" s="1325"/>
      <c r="AH7" s="1325"/>
      <c r="AI7" s="1325"/>
      <c r="AJ7" s="1325"/>
      <c r="AK7" s="1325"/>
      <c r="AL7" s="1450"/>
      <c r="AM7" s="1450"/>
      <c r="AN7" s="1450"/>
      <c r="AO7" s="1325"/>
      <c r="AP7" s="1325"/>
      <c r="AQ7" s="1325"/>
      <c r="AR7" s="1325"/>
      <c r="AS7" s="1325"/>
      <c r="AT7" s="1325"/>
      <c r="AU7" s="1325"/>
      <c r="AV7" s="1325"/>
      <c r="AW7" s="1325"/>
      <c r="AX7" s="1325"/>
      <c r="AY7" s="1325"/>
      <c r="AZ7" s="1325"/>
      <c r="BA7" s="1325"/>
      <c r="BB7" s="1325"/>
      <c r="BC7" s="1323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/>
      <c r="CT7" s="62"/>
      <c r="CU7" s="62"/>
      <c r="CV7" s="62"/>
      <c r="CW7" s="62"/>
      <c r="CX7" s="62"/>
      <c r="CY7" s="62"/>
      <c r="CZ7" s="62"/>
      <c r="DA7" s="62"/>
      <c r="DB7" s="62"/>
      <c r="DC7" s="62"/>
      <c r="DD7" s="62"/>
      <c r="DE7" s="62"/>
      <c r="DF7" s="62"/>
      <c r="DG7" s="62"/>
      <c r="DH7" s="62"/>
      <c r="DI7" s="62"/>
      <c r="DJ7" s="62"/>
      <c r="DK7" s="62"/>
      <c r="DL7" s="62"/>
      <c r="DM7" s="62"/>
      <c r="DN7" s="62"/>
      <c r="DO7" s="62"/>
      <c r="DP7" s="62"/>
      <c r="DQ7" s="62"/>
      <c r="DR7" s="62"/>
      <c r="DS7" s="62"/>
      <c r="DT7" s="62"/>
      <c r="DU7" s="62"/>
      <c r="DV7" s="62"/>
      <c r="DW7" s="62"/>
      <c r="DX7" s="62"/>
      <c r="DY7" s="62"/>
      <c r="DZ7" s="62"/>
      <c r="EA7" s="62"/>
      <c r="EB7" s="62"/>
      <c r="EC7" s="62"/>
      <c r="ED7" s="62"/>
      <c r="EE7" s="62"/>
      <c r="EF7" s="62"/>
      <c r="EG7" s="62"/>
      <c r="EH7" s="62"/>
      <c r="EI7" s="62"/>
      <c r="EJ7" s="62"/>
      <c r="EK7" s="62"/>
      <c r="EL7" s="62"/>
      <c r="EM7" s="62"/>
      <c r="EN7" s="62"/>
      <c r="EO7" s="62"/>
      <c r="EP7" s="62"/>
      <c r="EQ7" s="62"/>
      <c r="ER7" s="62"/>
      <c r="ES7" s="62"/>
      <c r="ET7" s="62"/>
      <c r="EU7" s="62"/>
      <c r="EV7" s="62"/>
      <c r="EW7" s="62"/>
      <c r="EX7" s="62"/>
      <c r="EY7" s="62"/>
      <c r="EZ7" s="62"/>
      <c r="FA7" s="62"/>
      <c r="FB7" s="62"/>
    </row>
    <row r="8" spans="1:158" s="3" customFormat="1" ht="18.75" customHeight="1">
      <c r="B8" s="1097"/>
      <c r="C8" s="1033"/>
      <c r="D8" s="93" t="s">
        <v>48</v>
      </c>
      <c r="E8" s="99">
        <v>4.1420999999999999E-2</v>
      </c>
      <c r="F8" s="100">
        <v>3.2532999999999999E-2</v>
      </c>
      <c r="G8" s="100">
        <v>0.30698700000000001</v>
      </c>
      <c r="H8" s="100">
        <v>0.53714700000000004</v>
      </c>
      <c r="I8" s="100">
        <v>0.52485499999999996</v>
      </c>
      <c r="J8" s="100">
        <v>0.50035499999999999</v>
      </c>
      <c r="K8" s="100">
        <v>0.58323899999999995</v>
      </c>
      <c r="L8" s="100">
        <v>0.51833300000000004</v>
      </c>
      <c r="M8" s="100">
        <v>0.42977799999999999</v>
      </c>
      <c r="N8" s="100">
        <v>0.51548700000000003</v>
      </c>
      <c r="O8" s="100">
        <v>0.48318299999999997</v>
      </c>
      <c r="P8" s="101">
        <v>0.53274200000000005</v>
      </c>
      <c r="Q8" s="97">
        <f>SUM(E8:P8)</f>
        <v>5.0060600000000006</v>
      </c>
      <c r="R8" s="1444"/>
      <c r="S8" s="1325"/>
      <c r="T8" s="1325"/>
      <c r="U8" s="1325"/>
      <c r="V8" s="1325"/>
      <c r="W8" s="1325"/>
      <c r="X8" s="1325"/>
      <c r="Y8" s="1325"/>
      <c r="Z8" s="1325"/>
      <c r="AA8" s="1325"/>
      <c r="AB8" s="1325"/>
      <c r="AC8" s="1325"/>
      <c r="AD8" s="1325"/>
      <c r="AE8" s="1325"/>
      <c r="AF8" s="1325"/>
      <c r="AG8" s="1325"/>
      <c r="AH8" s="1325"/>
      <c r="AI8" s="1325"/>
      <c r="AJ8" s="1325"/>
      <c r="AK8" s="1325"/>
      <c r="AL8" s="1493"/>
      <c r="AM8" s="1493"/>
      <c r="AN8" s="1493"/>
      <c r="AO8" s="1325"/>
      <c r="AP8" s="1325"/>
      <c r="AQ8" s="1325"/>
      <c r="AR8" s="1325"/>
      <c r="AS8" s="1325"/>
      <c r="AT8" s="1325"/>
      <c r="AU8" s="1325"/>
      <c r="AV8" s="1325"/>
      <c r="AW8" s="1325"/>
      <c r="AX8" s="1325"/>
      <c r="AY8" s="1325"/>
      <c r="AZ8" s="1325"/>
      <c r="BA8" s="1325"/>
      <c r="BB8" s="1325"/>
      <c r="BC8" s="1323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62"/>
      <c r="CX8" s="62"/>
      <c r="CY8" s="62"/>
      <c r="CZ8" s="62"/>
      <c r="DA8" s="62"/>
      <c r="DB8" s="62"/>
      <c r="DC8" s="62"/>
      <c r="DD8" s="62"/>
      <c r="DE8" s="62"/>
      <c r="DF8" s="62"/>
      <c r="DG8" s="62"/>
      <c r="DH8" s="62"/>
      <c r="DI8" s="62"/>
      <c r="DJ8" s="62"/>
      <c r="DK8" s="62"/>
      <c r="DL8" s="62"/>
      <c r="DM8" s="62"/>
      <c r="DN8" s="62"/>
      <c r="DO8" s="62"/>
      <c r="DP8" s="62"/>
      <c r="DQ8" s="62"/>
      <c r="DR8" s="62"/>
      <c r="DS8" s="62"/>
      <c r="DT8" s="62"/>
      <c r="DU8" s="62"/>
      <c r="DV8" s="62"/>
      <c r="DW8" s="62"/>
      <c r="DX8" s="62"/>
      <c r="DY8" s="62"/>
      <c r="DZ8" s="62"/>
      <c r="EA8" s="62"/>
      <c r="EB8" s="62"/>
      <c r="EC8" s="62"/>
      <c r="ED8" s="62"/>
      <c r="EE8" s="62"/>
      <c r="EF8" s="62"/>
      <c r="EG8" s="62"/>
      <c r="EH8" s="62"/>
      <c r="EI8" s="62"/>
      <c r="EJ8" s="62"/>
      <c r="EK8" s="62"/>
      <c r="EL8" s="62"/>
      <c r="EM8" s="62"/>
      <c r="EN8" s="62"/>
      <c r="EO8" s="62"/>
      <c r="EP8" s="62"/>
      <c r="EQ8" s="62"/>
      <c r="ER8" s="62"/>
      <c r="ES8" s="62"/>
      <c r="ET8" s="62"/>
      <c r="EU8" s="62"/>
      <c r="EV8" s="62"/>
      <c r="EW8" s="62"/>
      <c r="EX8" s="62"/>
      <c r="EY8" s="62"/>
      <c r="EZ8" s="62"/>
      <c r="FA8" s="62"/>
      <c r="FB8" s="62"/>
    </row>
    <row r="9" spans="1:158" s="3" customFormat="1" ht="18.75" customHeight="1">
      <c r="B9" s="1097"/>
      <c r="C9" s="1032"/>
      <c r="D9" s="103" t="s">
        <v>50</v>
      </c>
      <c r="E9" s="104">
        <v>4.1420999999999999E-2</v>
      </c>
      <c r="F9" s="105">
        <v>3.2532999999999999E-2</v>
      </c>
      <c r="G9" s="105">
        <v>0.30698700000000001</v>
      </c>
      <c r="H9" s="105">
        <v>0.53714700000000004</v>
      </c>
      <c r="I9" s="105">
        <v>0.52485499999999996</v>
      </c>
      <c r="J9" s="105">
        <v>0.50035499999999999</v>
      </c>
      <c r="K9" s="105">
        <v>0.58323899999999995</v>
      </c>
      <c r="L9" s="105">
        <v>0.51833300000000004</v>
      </c>
      <c r="M9" s="105">
        <v>0.42977799999999999</v>
      </c>
      <c r="N9" s="105">
        <v>0.51548700000000003</v>
      </c>
      <c r="O9" s="105">
        <v>0.48318299999999997</v>
      </c>
      <c r="P9" s="105">
        <v>0.53274200000000005</v>
      </c>
      <c r="Q9" s="414">
        <f>+SUM(Q6:Q8)</f>
        <v>5.0060600000000006</v>
      </c>
      <c r="R9" s="1444"/>
      <c r="S9" s="1325"/>
      <c r="T9" s="1325"/>
      <c r="U9" s="1325"/>
      <c r="V9" s="1325"/>
      <c r="W9" s="1325"/>
      <c r="X9" s="1325"/>
      <c r="Y9" s="1325"/>
      <c r="Z9" s="1325"/>
      <c r="AA9" s="1325"/>
      <c r="AB9" s="1325"/>
      <c r="AC9" s="1325"/>
      <c r="AD9" s="1325"/>
      <c r="AE9" s="1325"/>
      <c r="AF9" s="1325"/>
      <c r="AG9" s="1325"/>
      <c r="AH9" s="1325"/>
      <c r="AI9" s="1325"/>
      <c r="AJ9" s="1325"/>
      <c r="AK9" s="1325"/>
      <c r="AL9" s="1325"/>
      <c r="AM9" s="1325"/>
      <c r="AN9" s="1325"/>
      <c r="AO9" s="1325"/>
      <c r="AP9" s="1325"/>
      <c r="AQ9" s="1325"/>
      <c r="AR9" s="1325"/>
      <c r="AS9" s="1325"/>
      <c r="AT9" s="1325"/>
      <c r="AU9" s="1325"/>
      <c r="AV9" s="1325"/>
      <c r="AW9" s="1325"/>
      <c r="AX9" s="1325"/>
      <c r="AY9" s="1325"/>
      <c r="AZ9" s="1325"/>
      <c r="BA9" s="1325"/>
      <c r="BB9" s="1325"/>
      <c r="BC9" s="1323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62"/>
      <c r="CX9" s="62"/>
      <c r="CY9" s="62"/>
      <c r="CZ9" s="62"/>
      <c r="DA9" s="62"/>
      <c r="DB9" s="62"/>
      <c r="DC9" s="62"/>
      <c r="DD9" s="62"/>
      <c r="DE9" s="62"/>
      <c r="DF9" s="62"/>
      <c r="DG9" s="62"/>
      <c r="DH9" s="62"/>
      <c r="DI9" s="62"/>
      <c r="DJ9" s="62"/>
      <c r="DK9" s="62"/>
      <c r="DL9" s="62"/>
      <c r="DM9" s="62"/>
      <c r="DN9" s="62"/>
      <c r="DO9" s="62"/>
      <c r="DP9" s="62"/>
      <c r="DQ9" s="62"/>
      <c r="DR9" s="62"/>
      <c r="DS9" s="62"/>
      <c r="DT9" s="62"/>
      <c r="DU9" s="62"/>
      <c r="DV9" s="62"/>
      <c r="DW9" s="62"/>
      <c r="DX9" s="62"/>
      <c r="DY9" s="62"/>
      <c r="DZ9" s="62"/>
      <c r="EA9" s="62"/>
      <c r="EB9" s="62"/>
      <c r="EC9" s="62"/>
      <c r="ED9" s="62"/>
      <c r="EE9" s="62"/>
      <c r="EF9" s="62"/>
      <c r="EG9" s="62"/>
      <c r="EH9" s="62"/>
      <c r="EI9" s="62"/>
      <c r="EJ9" s="62"/>
      <c r="EK9" s="62"/>
      <c r="EL9" s="62"/>
      <c r="EM9" s="62"/>
      <c r="EN9" s="62"/>
      <c r="EO9" s="62"/>
      <c r="EP9" s="62"/>
      <c r="EQ9" s="62"/>
      <c r="ER9" s="62"/>
      <c r="ES9" s="62"/>
      <c r="ET9" s="62"/>
      <c r="EU9" s="62"/>
      <c r="EV9" s="62"/>
      <c r="EW9" s="62"/>
      <c r="EX9" s="62"/>
      <c r="EY9" s="62"/>
      <c r="EZ9" s="62"/>
      <c r="FA9" s="62"/>
      <c r="FB9" s="62"/>
    </row>
    <row r="10" spans="1:158" s="3" customFormat="1" ht="18.75" customHeight="1">
      <c r="B10" s="1099">
        <v>2</v>
      </c>
      <c r="C10" s="1031" t="s">
        <v>350</v>
      </c>
      <c r="D10" s="107" t="s">
        <v>46</v>
      </c>
      <c r="E10" s="8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9"/>
      <c r="Q10" s="1257">
        <f t="shared" ref="Q10:Q41" si="0">SUM(E10:P10)</f>
        <v>0</v>
      </c>
      <c r="R10" s="1444"/>
      <c r="S10" s="1325"/>
      <c r="T10" s="1325"/>
      <c r="U10" s="1325"/>
      <c r="V10" s="1325"/>
      <c r="W10" s="1325"/>
      <c r="X10" s="1325"/>
      <c r="Y10" s="1325"/>
      <c r="Z10" s="1325"/>
      <c r="AA10" s="1325"/>
      <c r="AB10" s="1325"/>
      <c r="AC10" s="1325"/>
      <c r="AD10" s="1325"/>
      <c r="AE10" s="1325"/>
      <c r="AF10" s="1325"/>
      <c r="AG10" s="1325"/>
      <c r="AH10" s="1325"/>
      <c r="AI10" s="1325"/>
      <c r="AJ10" s="1325"/>
      <c r="AK10" s="1325"/>
      <c r="AL10" s="1493"/>
      <c r="AM10" s="1493"/>
      <c r="AN10" s="1493"/>
      <c r="AO10" s="1325"/>
      <c r="AP10" s="1325"/>
      <c r="AQ10" s="1325"/>
      <c r="AR10" s="1325"/>
      <c r="AS10" s="1325"/>
      <c r="AT10" s="1325"/>
      <c r="AU10" s="1325"/>
      <c r="AV10" s="1325"/>
      <c r="AW10" s="1325"/>
      <c r="AX10" s="1325"/>
      <c r="AY10" s="1325"/>
      <c r="AZ10" s="1325"/>
      <c r="BA10" s="1325"/>
      <c r="BB10" s="1325"/>
      <c r="BC10" s="1323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  <c r="EQ10" s="62"/>
      <c r="ER10" s="62"/>
      <c r="ES10" s="62"/>
      <c r="ET10" s="62"/>
      <c r="EU10" s="62"/>
      <c r="EV10" s="62"/>
      <c r="EW10" s="62"/>
      <c r="EX10" s="62"/>
      <c r="EY10" s="62"/>
      <c r="EZ10" s="62"/>
      <c r="FA10" s="62"/>
      <c r="FB10" s="62"/>
    </row>
    <row r="11" spans="1:158" s="3" customFormat="1" ht="18.75" customHeight="1">
      <c r="B11" s="1097"/>
      <c r="C11" s="1033"/>
      <c r="D11" s="93" t="s">
        <v>47</v>
      </c>
      <c r="E11" s="99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1"/>
      <c r="Q11" s="97">
        <f t="shared" si="0"/>
        <v>0</v>
      </c>
      <c r="R11" s="1444"/>
      <c r="S11" s="1325"/>
      <c r="T11" s="1325"/>
      <c r="U11" s="1325"/>
      <c r="V11" s="1325"/>
      <c r="W11" s="1325"/>
      <c r="X11" s="1325"/>
      <c r="Y11" s="1325"/>
      <c r="Z11" s="1325"/>
      <c r="AA11" s="1325"/>
      <c r="AB11" s="1325"/>
      <c r="AC11" s="1325"/>
      <c r="AD11" s="1325"/>
      <c r="AE11" s="1325"/>
      <c r="AF11" s="1325"/>
      <c r="AG11" s="1325"/>
      <c r="AH11" s="1325"/>
      <c r="AI11" s="1325"/>
      <c r="AJ11" s="1325"/>
      <c r="AK11" s="1325"/>
      <c r="AL11" s="1325"/>
      <c r="AM11" s="1325"/>
      <c r="AN11" s="1325"/>
      <c r="AO11" s="1325"/>
      <c r="AP11" s="1325"/>
      <c r="AQ11" s="1325"/>
      <c r="AR11" s="1325"/>
      <c r="AS11" s="1325"/>
      <c r="AT11" s="1325"/>
      <c r="AU11" s="1325"/>
      <c r="AV11" s="1325"/>
      <c r="AW11" s="1325"/>
      <c r="AX11" s="1325"/>
      <c r="AY11" s="1325"/>
      <c r="AZ11" s="1325"/>
      <c r="BA11" s="1325"/>
      <c r="BB11" s="1325"/>
      <c r="BC11" s="1323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  <c r="EQ11" s="62"/>
      <c r="ER11" s="62"/>
      <c r="ES11" s="62"/>
      <c r="ET11" s="62"/>
      <c r="EU11" s="62"/>
      <c r="EV11" s="62"/>
      <c r="EW11" s="62"/>
      <c r="EX11" s="62"/>
      <c r="EY11" s="62"/>
      <c r="EZ11" s="62"/>
      <c r="FA11" s="62"/>
      <c r="FB11" s="62"/>
    </row>
    <row r="12" spans="1:158" s="3" customFormat="1" ht="18.75" customHeight="1">
      <c r="B12" s="1097"/>
      <c r="C12" s="1033"/>
      <c r="D12" s="93" t="s">
        <v>48</v>
      </c>
      <c r="E12" s="528"/>
      <c r="F12" s="95"/>
      <c r="G12" s="95"/>
      <c r="H12" s="1258"/>
      <c r="I12" s="95"/>
      <c r="J12" s="95"/>
      <c r="K12" s="95">
        <v>48.369622900000017</v>
      </c>
      <c r="L12" s="95">
        <v>50.860083000000024</v>
      </c>
      <c r="M12" s="95">
        <v>50.279845499999993</v>
      </c>
      <c r="N12" s="95">
        <v>55.412084499999999</v>
      </c>
      <c r="O12" s="95">
        <v>57.879840999999978</v>
      </c>
      <c r="P12" s="96">
        <v>57.972054499999977</v>
      </c>
      <c r="Q12" s="97">
        <f t="shared" si="0"/>
        <v>320.77353139999997</v>
      </c>
      <c r="R12" s="1444"/>
      <c r="S12" s="1325"/>
      <c r="T12" s="1325"/>
      <c r="U12" s="1325"/>
      <c r="V12" s="1325"/>
      <c r="W12" s="1325"/>
      <c r="X12" s="1325"/>
      <c r="Y12" s="1325"/>
      <c r="Z12" s="1325"/>
      <c r="AA12" s="1325"/>
      <c r="AB12" s="1325"/>
      <c r="AC12" s="1325"/>
      <c r="AD12" s="1325"/>
      <c r="AE12" s="1325"/>
      <c r="AF12" s="1325"/>
      <c r="AG12" s="1325"/>
      <c r="AH12" s="1325"/>
      <c r="AI12" s="1325"/>
      <c r="AJ12" s="1325"/>
      <c r="AK12" s="1325"/>
      <c r="AL12" s="1325"/>
      <c r="AM12" s="1325"/>
      <c r="AN12" s="1325"/>
      <c r="AO12" s="1325"/>
      <c r="AP12" s="1325"/>
      <c r="AQ12" s="1325"/>
      <c r="AR12" s="1325"/>
      <c r="AS12" s="1325"/>
      <c r="AT12" s="1325"/>
      <c r="AU12" s="1325"/>
      <c r="AV12" s="1325"/>
      <c r="AW12" s="1325"/>
      <c r="AX12" s="1325"/>
      <c r="AY12" s="1325"/>
      <c r="AZ12" s="1325"/>
      <c r="BA12" s="1325"/>
      <c r="BB12" s="1325"/>
      <c r="BC12" s="1323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  <c r="EQ12" s="62"/>
      <c r="ER12" s="62"/>
      <c r="ES12" s="62"/>
      <c r="ET12" s="62"/>
      <c r="EU12" s="62"/>
      <c r="EV12" s="62"/>
      <c r="EW12" s="62"/>
      <c r="EX12" s="62"/>
      <c r="EY12" s="62"/>
      <c r="EZ12" s="62"/>
      <c r="FA12" s="62"/>
      <c r="FB12" s="62"/>
    </row>
    <row r="13" spans="1:158" s="3" customFormat="1" ht="18.75" customHeight="1">
      <c r="B13" s="1097"/>
      <c r="C13" s="1032"/>
      <c r="D13" s="103" t="s">
        <v>50</v>
      </c>
      <c r="E13" s="529"/>
      <c r="F13" s="105"/>
      <c r="G13" s="105"/>
      <c r="H13" s="105"/>
      <c r="I13" s="105"/>
      <c r="J13" s="105"/>
      <c r="K13" s="105">
        <v>48.369622900000017</v>
      </c>
      <c r="L13" s="105">
        <v>50.860083000000024</v>
      </c>
      <c r="M13" s="105">
        <v>50.279845499999993</v>
      </c>
      <c r="N13" s="105">
        <v>55.412084499999999</v>
      </c>
      <c r="O13" s="105">
        <v>57.879840999999978</v>
      </c>
      <c r="P13" s="106">
        <v>57.972054499999977</v>
      </c>
      <c r="Q13" s="414">
        <f t="shared" si="0"/>
        <v>320.77353139999997</v>
      </c>
      <c r="R13" s="1444"/>
      <c r="S13" s="1325"/>
      <c r="T13" s="1325"/>
      <c r="U13" s="1325"/>
      <c r="V13" s="1325"/>
      <c r="W13" s="1325"/>
      <c r="X13" s="1325"/>
      <c r="Y13" s="1325"/>
      <c r="Z13" s="1325"/>
      <c r="AA13" s="1325"/>
      <c r="AB13" s="1325"/>
      <c r="AC13" s="1325"/>
      <c r="AD13" s="1325"/>
      <c r="AE13" s="1325"/>
      <c r="AF13" s="1325"/>
      <c r="AG13" s="1325"/>
      <c r="AH13" s="1325"/>
      <c r="AI13" s="1325"/>
      <c r="AJ13" s="1325"/>
      <c r="AK13" s="1325"/>
      <c r="AL13" s="1325"/>
      <c r="AM13" s="1325"/>
      <c r="AN13" s="1325"/>
      <c r="AO13" s="1325"/>
      <c r="AP13" s="1325"/>
      <c r="AQ13" s="1325"/>
      <c r="AR13" s="1325"/>
      <c r="AS13" s="1325"/>
      <c r="AT13" s="1325"/>
      <c r="AU13" s="1325"/>
      <c r="AV13" s="1325"/>
      <c r="AW13" s="1325"/>
      <c r="AX13" s="1325"/>
      <c r="AY13" s="1325"/>
      <c r="AZ13" s="1325"/>
      <c r="BA13" s="1325"/>
      <c r="BB13" s="1325"/>
      <c r="BC13" s="1323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  <c r="EQ13" s="62"/>
      <c r="ER13" s="62"/>
      <c r="ES13" s="62"/>
      <c r="ET13" s="62"/>
      <c r="EU13" s="62"/>
      <c r="EV13" s="62"/>
      <c r="EW13" s="62"/>
      <c r="EX13" s="62"/>
      <c r="EY13" s="62"/>
      <c r="EZ13" s="62"/>
      <c r="FA13" s="62"/>
      <c r="FB13" s="62"/>
    </row>
    <row r="14" spans="1:158" s="3" customFormat="1" ht="18.75" customHeight="1">
      <c r="B14" s="1099">
        <v>3</v>
      </c>
      <c r="C14" s="1031" t="s">
        <v>51</v>
      </c>
      <c r="D14" s="107" t="s">
        <v>46</v>
      </c>
      <c r="E14" s="528"/>
      <c r="F14" s="530"/>
      <c r="G14" s="530"/>
      <c r="H14" s="530"/>
      <c r="I14" s="530"/>
      <c r="J14" s="530"/>
      <c r="K14" s="530"/>
      <c r="L14" s="530"/>
      <c r="M14" s="530"/>
      <c r="N14" s="530"/>
      <c r="O14" s="530"/>
      <c r="P14" s="531"/>
      <c r="Q14" s="1257">
        <f t="shared" si="0"/>
        <v>0</v>
      </c>
      <c r="R14" s="1444"/>
      <c r="S14" s="1325"/>
      <c r="T14" s="1325"/>
      <c r="U14" s="1325"/>
      <c r="V14" s="1325"/>
      <c r="W14" s="1325"/>
      <c r="X14" s="1325"/>
      <c r="Y14" s="1325"/>
      <c r="Z14" s="1325"/>
      <c r="AA14" s="1325"/>
      <c r="AB14" s="1325"/>
      <c r="AC14" s="1325"/>
      <c r="AD14" s="1325"/>
      <c r="AE14" s="1325"/>
      <c r="AF14" s="1325"/>
      <c r="AG14" s="1325"/>
      <c r="AH14" s="1325"/>
      <c r="AI14" s="1325"/>
      <c r="AJ14" s="1325"/>
      <c r="AK14" s="1325"/>
      <c r="AL14" s="1325"/>
      <c r="AM14" s="1325"/>
      <c r="AN14" s="1325"/>
      <c r="AO14" s="1325"/>
      <c r="AP14" s="1325"/>
      <c r="AQ14" s="1325"/>
      <c r="AR14" s="1325"/>
      <c r="AS14" s="1325"/>
      <c r="AT14" s="1325"/>
      <c r="AU14" s="1325"/>
      <c r="AV14" s="1325"/>
      <c r="AW14" s="1325"/>
      <c r="AX14" s="1325"/>
      <c r="AY14" s="1325"/>
      <c r="AZ14" s="1325"/>
      <c r="BA14" s="1325"/>
      <c r="BB14" s="1325"/>
      <c r="BC14" s="1323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62"/>
      <c r="CX14" s="62"/>
      <c r="CY14" s="62"/>
      <c r="CZ14" s="62"/>
      <c r="DA14" s="62"/>
      <c r="DB14" s="62"/>
      <c r="DC14" s="62"/>
      <c r="DD14" s="62"/>
      <c r="DE14" s="62"/>
      <c r="DF14" s="62"/>
      <c r="DG14" s="62"/>
      <c r="DH14" s="62"/>
      <c r="DI14" s="62"/>
      <c r="DJ14" s="62"/>
      <c r="DK14" s="62"/>
      <c r="DL14" s="62"/>
      <c r="DM14" s="62"/>
      <c r="DN14" s="62"/>
      <c r="DO14" s="62"/>
      <c r="DP14" s="62"/>
      <c r="DQ14" s="62"/>
      <c r="DR14" s="62"/>
      <c r="DS14" s="62"/>
      <c r="DT14" s="62"/>
      <c r="DU14" s="62"/>
      <c r="DV14" s="62"/>
      <c r="DW14" s="62"/>
      <c r="DX14" s="62"/>
      <c r="DY14" s="62"/>
      <c r="DZ14" s="62"/>
      <c r="EA14" s="62"/>
      <c r="EB14" s="62"/>
      <c r="EC14" s="62"/>
      <c r="ED14" s="62"/>
      <c r="EE14" s="62"/>
      <c r="EF14" s="62"/>
      <c r="EG14" s="62"/>
      <c r="EH14" s="62"/>
      <c r="EI14" s="62"/>
      <c r="EJ14" s="62"/>
      <c r="EK14" s="62"/>
      <c r="EL14" s="62"/>
      <c r="EM14" s="62"/>
      <c r="EN14" s="62"/>
      <c r="EO14" s="62"/>
      <c r="EP14" s="62"/>
      <c r="EQ14" s="62"/>
      <c r="ER14" s="62"/>
      <c r="ES14" s="62"/>
      <c r="ET14" s="62"/>
      <c r="EU14" s="62"/>
      <c r="EV14" s="62"/>
      <c r="EW14" s="62"/>
      <c r="EX14" s="62"/>
      <c r="EY14" s="62"/>
      <c r="EZ14" s="62"/>
      <c r="FA14" s="62"/>
      <c r="FB14" s="62"/>
    </row>
    <row r="15" spans="1:158" s="3" customFormat="1" ht="18.75" customHeight="1">
      <c r="B15" s="1097"/>
      <c r="C15" s="1033"/>
      <c r="D15" s="93" t="s">
        <v>47</v>
      </c>
      <c r="E15" s="99"/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1"/>
      <c r="Q15" s="97">
        <f t="shared" si="0"/>
        <v>0</v>
      </c>
      <c r="R15" s="1444"/>
      <c r="S15" s="1325"/>
      <c r="T15" s="1325"/>
      <c r="U15" s="1325"/>
      <c r="V15" s="1325"/>
      <c r="W15" s="1325"/>
      <c r="X15" s="1325"/>
      <c r="Y15" s="1325"/>
      <c r="Z15" s="1325"/>
      <c r="AA15" s="1325"/>
      <c r="AB15" s="1325"/>
      <c r="AC15" s="1325"/>
      <c r="AD15" s="1325"/>
      <c r="AE15" s="1325"/>
      <c r="AF15" s="1325"/>
      <c r="AG15" s="1325"/>
      <c r="AH15" s="1325"/>
      <c r="AI15" s="1325"/>
      <c r="AJ15" s="1325"/>
      <c r="AK15" s="1325"/>
      <c r="AL15" s="1325"/>
      <c r="AM15" s="1325"/>
      <c r="AN15" s="1325"/>
      <c r="AO15" s="1325"/>
      <c r="AP15" s="1325"/>
      <c r="AQ15" s="1325"/>
      <c r="AR15" s="1325"/>
      <c r="AS15" s="1325"/>
      <c r="AT15" s="1325"/>
      <c r="AU15" s="1325"/>
      <c r="AV15" s="1325"/>
      <c r="AW15" s="1325"/>
      <c r="AX15" s="1325"/>
      <c r="AY15" s="1325"/>
      <c r="AZ15" s="1325"/>
      <c r="BA15" s="1325"/>
      <c r="BB15" s="1325"/>
      <c r="BC15" s="1323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  <c r="EQ15" s="62"/>
      <c r="ER15" s="62"/>
      <c r="ES15" s="62"/>
      <c r="ET15" s="62"/>
      <c r="EU15" s="62"/>
      <c r="EV15" s="62"/>
      <c r="EW15" s="62"/>
      <c r="EX15" s="62"/>
      <c r="EY15" s="62"/>
      <c r="EZ15" s="62"/>
      <c r="FA15" s="62"/>
      <c r="FB15" s="62"/>
    </row>
    <row r="16" spans="1:158" s="3" customFormat="1" ht="18.75" customHeight="1">
      <c r="B16" s="1097"/>
      <c r="C16" s="1033"/>
      <c r="D16" s="93" t="s">
        <v>48</v>
      </c>
      <c r="E16" s="99">
        <v>5.5546058</v>
      </c>
      <c r="F16" s="100">
        <v>4.5590818999999998</v>
      </c>
      <c r="G16" s="100">
        <v>3.9968253999999996</v>
      </c>
      <c r="H16" s="100">
        <v>6.4340080000000004</v>
      </c>
      <c r="I16" s="100">
        <v>7.3925327000000003</v>
      </c>
      <c r="J16" s="100">
        <v>6.3497902000000002</v>
      </c>
      <c r="K16" s="100">
        <v>5.8355600000000001</v>
      </c>
      <c r="L16" s="100">
        <v>6.5660296000000002</v>
      </c>
      <c r="M16" s="100">
        <v>5.8209634999999995</v>
      </c>
      <c r="N16" s="100">
        <v>7.5543287000000001</v>
      </c>
      <c r="O16" s="100">
        <v>7.6030759999999997</v>
      </c>
      <c r="P16" s="101">
        <v>6.8681228999999995</v>
      </c>
      <c r="Q16" s="97">
        <f t="shared" si="0"/>
        <v>74.534924699999991</v>
      </c>
      <c r="R16" s="1444"/>
      <c r="S16" s="1325"/>
      <c r="T16" s="1325"/>
      <c r="U16" s="1325"/>
      <c r="V16" s="1325"/>
      <c r="W16" s="1325"/>
      <c r="X16" s="1325"/>
      <c r="Y16" s="1325"/>
      <c r="Z16" s="1325"/>
      <c r="AA16" s="1325"/>
      <c r="AB16" s="1325"/>
      <c r="AC16" s="1325"/>
      <c r="AD16" s="1325"/>
      <c r="AE16" s="1325"/>
      <c r="AF16" s="1325"/>
      <c r="AG16" s="1325"/>
      <c r="AH16" s="1325"/>
      <c r="AI16" s="1325"/>
      <c r="AJ16" s="1325"/>
      <c r="AK16" s="1325"/>
      <c r="AL16" s="1325"/>
      <c r="AM16" s="1325"/>
      <c r="AN16" s="1325"/>
      <c r="AO16" s="1325"/>
      <c r="AP16" s="1325"/>
      <c r="AQ16" s="1325"/>
      <c r="AR16" s="1325"/>
      <c r="AS16" s="1325"/>
      <c r="AT16" s="1325"/>
      <c r="AU16" s="1325"/>
      <c r="AV16" s="1325"/>
      <c r="AW16" s="1325"/>
      <c r="AX16" s="1325"/>
      <c r="AY16" s="1325"/>
      <c r="AZ16" s="1325"/>
      <c r="BA16" s="1325"/>
      <c r="BB16" s="1325"/>
      <c r="BC16" s="1323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  <c r="EQ16" s="62"/>
      <c r="ER16" s="62"/>
      <c r="ES16" s="62"/>
      <c r="ET16" s="62"/>
      <c r="EU16" s="62"/>
      <c r="EV16" s="62"/>
      <c r="EW16" s="62"/>
      <c r="EX16" s="62"/>
      <c r="EY16" s="62"/>
      <c r="EZ16" s="62"/>
      <c r="FA16" s="62"/>
      <c r="FB16" s="62"/>
    </row>
    <row r="17" spans="2:158" s="3" customFormat="1" ht="18.75" customHeight="1">
      <c r="B17" s="1097"/>
      <c r="C17" s="1032"/>
      <c r="D17" s="103" t="s">
        <v>50</v>
      </c>
      <c r="E17" s="529">
        <v>5.5546058</v>
      </c>
      <c r="F17" s="105">
        <v>4.5590818999999998</v>
      </c>
      <c r="G17" s="105">
        <v>3.9968253999999996</v>
      </c>
      <c r="H17" s="105">
        <v>6.4340080000000004</v>
      </c>
      <c r="I17" s="105">
        <v>7.3925327000000003</v>
      </c>
      <c r="J17" s="105">
        <v>6.3497902000000002</v>
      </c>
      <c r="K17" s="105">
        <v>5.8355600000000001</v>
      </c>
      <c r="L17" s="105">
        <v>6.5660296000000002</v>
      </c>
      <c r="M17" s="105">
        <v>5.8209634999999995</v>
      </c>
      <c r="N17" s="105">
        <v>7.5543287000000001</v>
      </c>
      <c r="O17" s="105">
        <v>7.6030759999999997</v>
      </c>
      <c r="P17" s="106">
        <v>6.8681228999999995</v>
      </c>
      <c r="Q17" s="414">
        <f t="shared" si="0"/>
        <v>74.534924699999991</v>
      </c>
      <c r="R17" s="1444"/>
      <c r="S17" s="1325"/>
      <c r="T17" s="1325"/>
      <c r="U17" s="1325"/>
      <c r="V17" s="1325"/>
      <c r="W17" s="1325"/>
      <c r="X17" s="1325"/>
      <c r="Y17" s="1325"/>
      <c r="Z17" s="1325"/>
      <c r="AA17" s="1325"/>
      <c r="AB17" s="1325"/>
      <c r="AC17" s="1325"/>
      <c r="AD17" s="1325"/>
      <c r="AE17" s="1325"/>
      <c r="AF17" s="1325"/>
      <c r="AG17" s="1325"/>
      <c r="AH17" s="1325"/>
      <c r="AI17" s="1325"/>
      <c r="AJ17" s="1325"/>
      <c r="AK17" s="1325"/>
      <c r="AL17" s="1325"/>
      <c r="AM17" s="1325"/>
      <c r="AN17" s="1325"/>
      <c r="AO17" s="1325"/>
      <c r="AP17" s="1325"/>
      <c r="AQ17" s="1325"/>
      <c r="AR17" s="1325"/>
      <c r="AS17" s="1325"/>
      <c r="AT17" s="1325"/>
      <c r="AU17" s="1325"/>
      <c r="AV17" s="1325"/>
      <c r="AW17" s="1325"/>
      <c r="AX17" s="1325"/>
      <c r="AY17" s="1325"/>
      <c r="AZ17" s="1325"/>
      <c r="BA17" s="1325"/>
      <c r="BB17" s="1325"/>
      <c r="BC17" s="1323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  <c r="EQ17" s="62"/>
      <c r="ER17" s="62"/>
      <c r="ES17" s="62"/>
      <c r="ET17" s="62"/>
      <c r="EU17" s="62"/>
      <c r="EV17" s="62"/>
      <c r="EW17" s="62"/>
      <c r="EX17" s="62"/>
      <c r="EY17" s="62"/>
      <c r="EZ17" s="62"/>
      <c r="FA17" s="62"/>
      <c r="FB17" s="62"/>
    </row>
    <row r="18" spans="2:158" s="3" customFormat="1" ht="18.75" customHeight="1">
      <c r="B18" s="1099">
        <v>4</v>
      </c>
      <c r="C18" s="1031" t="s">
        <v>274</v>
      </c>
      <c r="D18" s="111" t="s">
        <v>46</v>
      </c>
      <c r="E18" s="558">
        <v>61.409386000000005</v>
      </c>
      <c r="F18" s="185">
        <v>58.118096899999998</v>
      </c>
      <c r="G18" s="185">
        <v>69.98247889999999</v>
      </c>
      <c r="H18" s="185">
        <v>73.330063599999988</v>
      </c>
      <c r="I18" s="185">
        <v>76.910293499999995</v>
      </c>
      <c r="J18" s="185">
        <v>69.365351700000005</v>
      </c>
      <c r="K18" s="185">
        <v>86.284618499999993</v>
      </c>
      <c r="L18" s="185">
        <v>86.133552000000009</v>
      </c>
      <c r="M18" s="185">
        <v>84.673200399999999</v>
      </c>
      <c r="N18" s="185">
        <v>86.738851400000016</v>
      </c>
      <c r="O18" s="185">
        <v>82.798808100000002</v>
      </c>
      <c r="P18" s="1100">
        <v>73.131211899999997</v>
      </c>
      <c r="Q18" s="1257">
        <f t="shared" si="0"/>
        <v>908.8759129</v>
      </c>
      <c r="R18" s="1444"/>
      <c r="S18" s="1325"/>
      <c r="T18" s="1325"/>
      <c r="U18" s="1325"/>
      <c r="V18" s="1325"/>
      <c r="W18" s="1325"/>
      <c r="X18" s="1325"/>
      <c r="Y18" s="1325"/>
      <c r="Z18" s="1325"/>
      <c r="AA18" s="1325"/>
      <c r="AB18" s="1325"/>
      <c r="AC18" s="1325"/>
      <c r="AD18" s="1325"/>
      <c r="AE18" s="1325"/>
      <c r="AF18" s="1325"/>
      <c r="AG18" s="1325"/>
      <c r="AH18" s="1325"/>
      <c r="AI18" s="1325"/>
      <c r="AJ18" s="1325"/>
      <c r="AK18" s="1325"/>
      <c r="AL18" s="1325"/>
      <c r="AM18" s="1325"/>
      <c r="AN18" s="1325"/>
      <c r="AO18" s="1325"/>
      <c r="AP18" s="1325"/>
      <c r="AQ18" s="1325"/>
      <c r="AR18" s="1325"/>
      <c r="AS18" s="1325"/>
      <c r="AT18" s="1325"/>
      <c r="AU18" s="1325"/>
      <c r="AV18" s="1325"/>
      <c r="AW18" s="1325"/>
      <c r="AX18" s="1325"/>
      <c r="AY18" s="1325"/>
      <c r="AZ18" s="1325"/>
      <c r="BA18" s="1325"/>
      <c r="BB18" s="1325"/>
      <c r="BC18" s="1323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  <c r="EQ18" s="62"/>
      <c r="ER18" s="62"/>
      <c r="ES18" s="62"/>
      <c r="ET18" s="62"/>
      <c r="EU18" s="62"/>
      <c r="EV18" s="62"/>
      <c r="EW18" s="62"/>
      <c r="EX18" s="62"/>
      <c r="EY18" s="62"/>
      <c r="EZ18" s="62"/>
      <c r="FA18" s="62"/>
      <c r="FB18" s="62"/>
    </row>
    <row r="19" spans="2:158" s="3" customFormat="1" ht="18.75" customHeight="1">
      <c r="B19" s="1097"/>
      <c r="C19" s="1033"/>
      <c r="D19" s="112" t="s">
        <v>47</v>
      </c>
      <c r="E19" s="99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1"/>
      <c r="Q19" s="97">
        <f t="shared" si="0"/>
        <v>0</v>
      </c>
      <c r="R19" s="1444"/>
      <c r="S19" s="1325"/>
      <c r="T19" s="1325"/>
      <c r="U19" s="1325"/>
      <c r="V19" s="1325"/>
      <c r="W19" s="1325"/>
      <c r="X19" s="1325"/>
      <c r="Y19" s="1325"/>
      <c r="Z19" s="1325"/>
      <c r="AA19" s="1325"/>
      <c r="AB19" s="1325"/>
      <c r="AC19" s="1325"/>
      <c r="AD19" s="1325"/>
      <c r="AE19" s="1325"/>
      <c r="AF19" s="1325"/>
      <c r="AG19" s="1325"/>
      <c r="AH19" s="1325"/>
      <c r="AI19" s="1325"/>
      <c r="AJ19" s="1325"/>
      <c r="AK19" s="1325"/>
      <c r="AL19" s="1325"/>
      <c r="AM19" s="1325"/>
      <c r="AN19" s="1325"/>
      <c r="AO19" s="1325"/>
      <c r="AP19" s="1325"/>
      <c r="AQ19" s="1325"/>
      <c r="AR19" s="1325"/>
      <c r="AS19" s="1325"/>
      <c r="AT19" s="1325"/>
      <c r="AU19" s="1325"/>
      <c r="AV19" s="1325"/>
      <c r="AW19" s="1325"/>
      <c r="AX19" s="1325"/>
      <c r="AY19" s="1325"/>
      <c r="AZ19" s="1325"/>
      <c r="BA19" s="1325"/>
      <c r="BB19" s="1325"/>
      <c r="BC19" s="1323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  <c r="EQ19" s="62"/>
      <c r="ER19" s="62"/>
      <c r="ES19" s="62"/>
      <c r="ET19" s="62"/>
      <c r="EU19" s="62"/>
      <c r="EV19" s="62"/>
      <c r="EW19" s="62"/>
      <c r="EX19" s="62"/>
      <c r="EY19" s="62"/>
      <c r="EZ19" s="62"/>
      <c r="FA19" s="62"/>
      <c r="FB19" s="62"/>
    </row>
    <row r="20" spans="2:158" s="3" customFormat="1" ht="18.75" customHeight="1">
      <c r="B20" s="1097"/>
      <c r="C20" s="1033"/>
      <c r="D20" s="112" t="s">
        <v>48</v>
      </c>
      <c r="E20" s="113"/>
      <c r="F20" s="114"/>
      <c r="G20" s="114"/>
      <c r="H20" s="114"/>
      <c r="I20" s="114"/>
      <c r="J20" s="114"/>
      <c r="K20" s="114"/>
      <c r="L20" s="114"/>
      <c r="M20" s="1258"/>
      <c r="N20" s="1258"/>
      <c r="O20" s="1258"/>
      <c r="P20" s="1259"/>
      <c r="Q20" s="97">
        <f t="shared" si="0"/>
        <v>0</v>
      </c>
      <c r="R20" s="1444"/>
      <c r="S20" s="1325"/>
      <c r="T20" s="1325"/>
      <c r="U20" s="1325"/>
      <c r="V20" s="1325"/>
      <c r="W20" s="1325"/>
      <c r="X20" s="1325"/>
      <c r="Y20" s="1325"/>
      <c r="Z20" s="1325"/>
      <c r="AA20" s="1325"/>
      <c r="AB20" s="1325"/>
      <c r="AC20" s="1325"/>
      <c r="AD20" s="1325"/>
      <c r="AE20" s="1325"/>
      <c r="AF20" s="1325"/>
      <c r="AG20" s="1325"/>
      <c r="AH20" s="1325"/>
      <c r="AI20" s="1325"/>
      <c r="AJ20" s="1325"/>
      <c r="AK20" s="1325"/>
      <c r="AL20" s="1450"/>
      <c r="AM20" s="1450"/>
      <c r="AN20" s="1450"/>
      <c r="AO20" s="1325"/>
      <c r="AP20" s="1325"/>
      <c r="AQ20" s="1325"/>
      <c r="AR20" s="1325"/>
      <c r="AS20" s="1325"/>
      <c r="AT20" s="1325"/>
      <c r="AU20" s="1325"/>
      <c r="AV20" s="1325"/>
      <c r="AW20" s="1325"/>
      <c r="AX20" s="1325"/>
      <c r="AY20" s="1325"/>
      <c r="AZ20" s="1325"/>
      <c r="BA20" s="1325"/>
      <c r="BB20" s="1325"/>
      <c r="BC20" s="1323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62"/>
      <c r="CY20" s="62"/>
      <c r="CZ20" s="62"/>
      <c r="DA20" s="62"/>
      <c r="DB20" s="62"/>
      <c r="DC20" s="62"/>
      <c r="DD20" s="62"/>
      <c r="DE20" s="62"/>
      <c r="DF20" s="62"/>
      <c r="DG20" s="62"/>
      <c r="DH20" s="62"/>
      <c r="DI20" s="62"/>
      <c r="DJ20" s="62"/>
      <c r="DK20" s="62"/>
      <c r="DL20" s="62"/>
      <c r="DM20" s="62"/>
      <c r="DN20" s="62"/>
      <c r="DO20" s="62"/>
      <c r="DP20" s="62"/>
      <c r="DQ20" s="62"/>
      <c r="DR20" s="62"/>
      <c r="DS20" s="62"/>
      <c r="DT20" s="62"/>
      <c r="DU20" s="62"/>
      <c r="DV20" s="62"/>
      <c r="DW20" s="62"/>
      <c r="DX20" s="62"/>
      <c r="DY20" s="62"/>
      <c r="DZ20" s="62"/>
      <c r="EA20" s="62"/>
      <c r="EB20" s="62"/>
      <c r="EC20" s="62"/>
      <c r="ED20" s="62"/>
      <c r="EE20" s="62"/>
      <c r="EF20" s="62"/>
      <c r="EG20" s="62"/>
      <c r="EH20" s="62"/>
      <c r="EI20" s="62"/>
      <c r="EJ20" s="62"/>
      <c r="EK20" s="62"/>
      <c r="EL20" s="62"/>
      <c r="EM20" s="62"/>
      <c r="EN20" s="62"/>
      <c r="EO20" s="62"/>
      <c r="EP20" s="62"/>
      <c r="EQ20" s="62"/>
      <c r="ER20" s="62"/>
      <c r="ES20" s="62"/>
      <c r="ET20" s="62"/>
      <c r="EU20" s="62"/>
      <c r="EV20" s="62"/>
      <c r="EW20" s="62"/>
      <c r="EX20" s="62"/>
      <c r="EY20" s="62"/>
      <c r="EZ20" s="62"/>
      <c r="FA20" s="62"/>
      <c r="FB20" s="62"/>
    </row>
    <row r="21" spans="2:158" s="3" customFormat="1" ht="18.75" customHeight="1">
      <c r="B21" s="1097"/>
      <c r="C21" s="1032"/>
      <c r="D21" s="103" t="s">
        <v>50</v>
      </c>
      <c r="E21" s="529">
        <v>61.409386000000005</v>
      </c>
      <c r="F21" s="105">
        <v>58.118096899999998</v>
      </c>
      <c r="G21" s="105">
        <v>69.98247889999999</v>
      </c>
      <c r="H21" s="105">
        <v>73.330063599999988</v>
      </c>
      <c r="I21" s="105">
        <v>76.910293499999995</v>
      </c>
      <c r="J21" s="105">
        <v>69.365351700000005</v>
      </c>
      <c r="K21" s="105">
        <v>86.284618499999993</v>
      </c>
      <c r="L21" s="105">
        <v>86.133552000000009</v>
      </c>
      <c r="M21" s="105">
        <v>84.673200399999999</v>
      </c>
      <c r="N21" s="105">
        <v>86.738851400000016</v>
      </c>
      <c r="O21" s="105">
        <v>82.798808100000002</v>
      </c>
      <c r="P21" s="105">
        <v>73.131211899999997</v>
      </c>
      <c r="Q21" s="414">
        <f t="shared" si="0"/>
        <v>908.8759129</v>
      </c>
      <c r="R21" s="1444"/>
      <c r="S21" s="1325"/>
      <c r="T21" s="1325"/>
      <c r="U21" s="1325"/>
      <c r="V21" s="1325"/>
      <c r="W21" s="1325"/>
      <c r="X21" s="1325"/>
      <c r="Y21" s="1325"/>
      <c r="Z21" s="1325"/>
      <c r="AA21" s="1325"/>
      <c r="AB21" s="1325"/>
      <c r="AC21" s="1325"/>
      <c r="AD21" s="1325"/>
      <c r="AE21" s="1325"/>
      <c r="AF21" s="1325"/>
      <c r="AG21" s="1325"/>
      <c r="AH21" s="1325"/>
      <c r="AI21" s="1325"/>
      <c r="AJ21" s="1325"/>
      <c r="AK21" s="1325"/>
      <c r="AL21" s="1325"/>
      <c r="AM21" s="1325"/>
      <c r="AN21" s="1325"/>
      <c r="AO21" s="1325"/>
      <c r="AP21" s="1325"/>
      <c r="AQ21" s="1325"/>
      <c r="AR21" s="1325"/>
      <c r="AS21" s="1325"/>
      <c r="AT21" s="1325"/>
      <c r="AU21" s="1325"/>
      <c r="AV21" s="1325"/>
      <c r="AW21" s="1325"/>
      <c r="AX21" s="1325"/>
      <c r="AY21" s="1325"/>
      <c r="AZ21" s="1325"/>
      <c r="BA21" s="1325"/>
      <c r="BB21" s="1325"/>
      <c r="BC21" s="1323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</row>
    <row r="22" spans="2:158" s="3" customFormat="1" ht="18.75" customHeight="1">
      <c r="B22" s="1099">
        <v>5</v>
      </c>
      <c r="C22" s="1033" t="s">
        <v>288</v>
      </c>
      <c r="D22" s="111" t="s">
        <v>46</v>
      </c>
      <c r="E22" s="113">
        <v>0.79465249999999998</v>
      </c>
      <c r="F22" s="1491">
        <v>0.70458929999999997</v>
      </c>
      <c r="G22" s="1491">
        <v>0.78059339999999999</v>
      </c>
      <c r="H22" s="1491">
        <v>0.75525699999999996</v>
      </c>
      <c r="I22" s="1491">
        <v>0.76891699999999996</v>
      </c>
      <c r="J22" s="1491">
        <v>0.74289899999999998</v>
      </c>
      <c r="K22" s="1491">
        <v>0.75329800000000002</v>
      </c>
      <c r="L22" s="1491">
        <v>0.6984262</v>
      </c>
      <c r="M22" s="1491">
        <v>0.73211979999999999</v>
      </c>
      <c r="N22" s="1491">
        <v>0.75685999999999998</v>
      </c>
      <c r="O22" s="1491">
        <v>0.72236599999999995</v>
      </c>
      <c r="P22" s="1492">
        <v>0.37388470000000001</v>
      </c>
      <c r="Q22" s="1257">
        <f t="shared" si="0"/>
        <v>8.583862899999998</v>
      </c>
      <c r="R22" s="1444"/>
      <c r="S22" s="1325"/>
      <c r="T22" s="1325"/>
      <c r="U22" s="1325"/>
      <c r="V22" s="1325"/>
      <c r="W22" s="1325"/>
      <c r="X22" s="1325"/>
      <c r="Y22" s="1325"/>
      <c r="Z22" s="1325"/>
      <c r="AA22" s="1325"/>
      <c r="AB22" s="1325"/>
      <c r="AC22" s="1325"/>
      <c r="AD22" s="1325"/>
      <c r="AE22" s="1325"/>
      <c r="AF22" s="1325"/>
      <c r="AG22" s="1325"/>
      <c r="AH22" s="1325"/>
      <c r="AI22" s="1325"/>
      <c r="AJ22" s="1325"/>
      <c r="AK22" s="1325"/>
      <c r="AL22" s="1325"/>
      <c r="AM22" s="1325"/>
      <c r="AN22" s="1325"/>
      <c r="AO22" s="1325"/>
      <c r="AP22" s="1325"/>
      <c r="AQ22" s="1325"/>
      <c r="AR22" s="1325"/>
      <c r="AS22" s="1325"/>
      <c r="AT22" s="1325"/>
      <c r="AU22" s="1325"/>
      <c r="AV22" s="1325"/>
      <c r="AW22" s="1325"/>
      <c r="AX22" s="1325"/>
      <c r="AY22" s="1325"/>
      <c r="AZ22" s="1325"/>
      <c r="BA22" s="1325"/>
      <c r="BB22" s="1325"/>
      <c r="BC22" s="1323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</row>
    <row r="23" spans="2:158" s="3" customFormat="1" ht="18.75" customHeight="1">
      <c r="B23" s="1097"/>
      <c r="C23" s="1101"/>
      <c r="D23" s="112" t="s">
        <v>47</v>
      </c>
      <c r="E23" s="113"/>
      <c r="F23" s="114"/>
      <c r="G23" s="114"/>
      <c r="H23" s="114"/>
      <c r="I23" s="114"/>
      <c r="J23" s="114"/>
      <c r="K23" s="114"/>
      <c r="L23" s="114"/>
      <c r="M23" s="114"/>
      <c r="N23" s="114"/>
      <c r="O23" s="114"/>
      <c r="P23" s="115"/>
      <c r="Q23" s="97">
        <f t="shared" si="0"/>
        <v>0</v>
      </c>
      <c r="R23" s="1444"/>
      <c r="S23" s="1325"/>
      <c r="T23" s="1325"/>
      <c r="U23" s="1325"/>
      <c r="V23" s="1325"/>
      <c r="W23" s="1325"/>
      <c r="X23" s="1325"/>
      <c r="Y23" s="1325"/>
      <c r="Z23" s="1325"/>
      <c r="AA23" s="1325"/>
      <c r="AB23" s="1325"/>
      <c r="AC23" s="1325"/>
      <c r="AD23" s="1325"/>
      <c r="AE23" s="1325"/>
      <c r="AF23" s="1325"/>
      <c r="AG23" s="1325"/>
      <c r="AH23" s="1325"/>
      <c r="AI23" s="1325"/>
      <c r="AJ23" s="1325"/>
      <c r="AK23" s="1325"/>
      <c r="AL23" s="1325"/>
      <c r="AM23" s="1325"/>
      <c r="AN23" s="1325"/>
      <c r="AO23" s="1325"/>
      <c r="AP23" s="1325"/>
      <c r="AQ23" s="1325"/>
      <c r="AR23" s="1325"/>
      <c r="AS23" s="1325"/>
      <c r="AT23" s="1325"/>
      <c r="AU23" s="1325"/>
      <c r="AV23" s="1325"/>
      <c r="AW23" s="1325"/>
      <c r="AX23" s="1325"/>
      <c r="AY23" s="1325"/>
      <c r="AZ23" s="1325"/>
      <c r="BA23" s="1325"/>
      <c r="BB23" s="1325"/>
      <c r="BC23" s="1323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62"/>
      <c r="DV23" s="62"/>
      <c r="DW23" s="62"/>
      <c r="DX23" s="62"/>
      <c r="DY23" s="62"/>
      <c r="DZ23" s="62"/>
      <c r="EA23" s="62"/>
      <c r="EB23" s="62"/>
      <c r="EC23" s="62"/>
      <c r="ED23" s="62"/>
      <c r="EE23" s="62"/>
      <c r="EF23" s="62"/>
      <c r="EG23" s="62"/>
      <c r="EH23" s="62"/>
      <c r="EI23" s="62"/>
      <c r="EJ23" s="62"/>
      <c r="EK23" s="62"/>
      <c r="EL23" s="62"/>
      <c r="EM23" s="62"/>
      <c r="EN23" s="62"/>
      <c r="EO23" s="62"/>
      <c r="EP23" s="62"/>
      <c r="EQ23" s="62"/>
      <c r="ER23" s="62"/>
      <c r="ES23" s="62"/>
      <c r="ET23" s="62"/>
      <c r="EU23" s="62"/>
      <c r="EV23" s="62"/>
      <c r="EW23" s="62"/>
      <c r="EX23" s="62"/>
      <c r="EY23" s="62"/>
      <c r="EZ23" s="62"/>
      <c r="FA23" s="62"/>
      <c r="FB23" s="62"/>
    </row>
    <row r="24" spans="2:158" s="3" customFormat="1" ht="18.75" customHeight="1">
      <c r="B24" s="1097"/>
      <c r="C24" s="1101"/>
      <c r="D24" s="112" t="s">
        <v>48</v>
      </c>
      <c r="E24" s="113"/>
      <c r="F24" s="114"/>
      <c r="G24" s="114"/>
      <c r="H24" s="114"/>
      <c r="I24" s="114"/>
      <c r="J24" s="114"/>
      <c r="K24" s="114"/>
      <c r="L24" s="114"/>
      <c r="M24" s="114"/>
      <c r="N24" s="114"/>
      <c r="O24" s="114"/>
      <c r="P24" s="115"/>
      <c r="Q24" s="97">
        <f t="shared" si="0"/>
        <v>0</v>
      </c>
      <c r="R24" s="1444"/>
      <c r="S24" s="1325"/>
      <c r="T24" s="1325"/>
      <c r="U24" s="1325"/>
      <c r="V24" s="1325"/>
      <c r="W24" s="1325"/>
      <c r="X24" s="1325"/>
      <c r="Y24" s="1325"/>
      <c r="Z24" s="1325"/>
      <c r="AA24" s="1325"/>
      <c r="AB24" s="1325"/>
      <c r="AC24" s="1325"/>
      <c r="AD24" s="1325"/>
      <c r="AE24" s="1325"/>
      <c r="AF24" s="1325"/>
      <c r="AG24" s="1325"/>
      <c r="AH24" s="1325"/>
      <c r="AI24" s="1325"/>
      <c r="AJ24" s="1325"/>
      <c r="AK24" s="1325"/>
      <c r="AL24" s="1325"/>
      <c r="AM24" s="1325"/>
      <c r="AN24" s="1325"/>
      <c r="AO24" s="1325"/>
      <c r="AP24" s="1325"/>
      <c r="AQ24" s="1325"/>
      <c r="AR24" s="1325"/>
      <c r="AS24" s="1325"/>
      <c r="AT24" s="1325"/>
      <c r="AU24" s="1325"/>
      <c r="AV24" s="1325"/>
      <c r="AW24" s="1325"/>
      <c r="AX24" s="1325"/>
      <c r="AY24" s="1325"/>
      <c r="AZ24" s="1325"/>
      <c r="BA24" s="1325"/>
      <c r="BB24" s="1325"/>
      <c r="BC24" s="1323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</row>
    <row r="25" spans="2:158" s="3" customFormat="1" ht="18.75" customHeight="1">
      <c r="B25" s="1097"/>
      <c r="C25" s="1032"/>
      <c r="D25" s="103" t="s">
        <v>50</v>
      </c>
      <c r="E25" s="529">
        <v>0.79465249999999998</v>
      </c>
      <c r="F25" s="105">
        <v>0.70458929999999997</v>
      </c>
      <c r="G25" s="105">
        <v>0.78059339999999999</v>
      </c>
      <c r="H25" s="105">
        <v>0.75525699999999996</v>
      </c>
      <c r="I25" s="105">
        <v>0.76891699999999996</v>
      </c>
      <c r="J25" s="105">
        <v>0.74289899999999998</v>
      </c>
      <c r="K25" s="105">
        <v>0.75329800000000002</v>
      </c>
      <c r="L25" s="105">
        <v>0.6984262</v>
      </c>
      <c r="M25" s="105">
        <v>0.73211979999999999</v>
      </c>
      <c r="N25" s="105">
        <v>0.75685999999999998</v>
      </c>
      <c r="O25" s="105">
        <v>0.72236599999999995</v>
      </c>
      <c r="P25" s="105">
        <v>0.37388470000000001</v>
      </c>
      <c r="Q25" s="414">
        <f t="shared" si="0"/>
        <v>8.583862899999998</v>
      </c>
      <c r="R25" s="1444"/>
      <c r="S25" s="1325"/>
      <c r="T25" s="1325"/>
      <c r="U25" s="1325"/>
      <c r="V25" s="1325"/>
      <c r="W25" s="1325"/>
      <c r="X25" s="1325"/>
      <c r="Y25" s="1325"/>
      <c r="Z25" s="1325"/>
      <c r="AA25" s="1325"/>
      <c r="AB25" s="1325"/>
      <c r="AC25" s="1325"/>
      <c r="AD25" s="1325"/>
      <c r="AE25" s="1325"/>
      <c r="AF25" s="1325"/>
      <c r="AG25" s="1325"/>
      <c r="AH25" s="1325"/>
      <c r="AI25" s="1325"/>
      <c r="AJ25" s="1325"/>
      <c r="AK25" s="1325"/>
      <c r="AL25" s="1325"/>
      <c r="AM25" s="1325"/>
      <c r="AN25" s="1325"/>
      <c r="AO25" s="1325"/>
      <c r="AP25" s="1325"/>
      <c r="AQ25" s="1325"/>
      <c r="AR25" s="1325"/>
      <c r="AS25" s="1325"/>
      <c r="AT25" s="1325"/>
      <c r="AU25" s="1325"/>
      <c r="AV25" s="1325"/>
      <c r="AW25" s="1325"/>
      <c r="AX25" s="1325"/>
      <c r="AY25" s="1325"/>
      <c r="AZ25" s="1325"/>
      <c r="BA25" s="1325"/>
      <c r="BB25" s="1325"/>
      <c r="BC25" s="1323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</row>
    <row r="26" spans="2:158" s="3" customFormat="1" ht="18.75" customHeight="1">
      <c r="B26" s="1099">
        <v>6</v>
      </c>
      <c r="C26" s="1033" t="s">
        <v>241</v>
      </c>
      <c r="D26" s="111" t="s">
        <v>46</v>
      </c>
      <c r="E26" s="88"/>
      <c r="F26" s="108"/>
      <c r="G26" s="108"/>
      <c r="H26" s="108"/>
      <c r="I26" s="108"/>
      <c r="J26" s="108"/>
      <c r="K26" s="108"/>
      <c r="L26" s="108"/>
      <c r="M26" s="108"/>
      <c r="N26" s="108"/>
      <c r="O26" s="108"/>
      <c r="P26" s="109"/>
      <c r="Q26" s="1257">
        <f t="shared" si="0"/>
        <v>0</v>
      </c>
      <c r="R26" s="1444"/>
      <c r="S26" s="1325"/>
      <c r="T26" s="1325"/>
      <c r="U26" s="1325"/>
      <c r="V26" s="1325"/>
      <c r="W26" s="1325"/>
      <c r="X26" s="1325"/>
      <c r="Y26" s="1325"/>
      <c r="Z26" s="1325"/>
      <c r="AA26" s="1325"/>
      <c r="AB26" s="1325"/>
      <c r="AC26" s="1325"/>
      <c r="AD26" s="1325"/>
      <c r="AE26" s="1325"/>
      <c r="AF26" s="1325"/>
      <c r="AG26" s="1325"/>
      <c r="AH26" s="1325"/>
      <c r="AI26" s="1325"/>
      <c r="AJ26" s="1325"/>
      <c r="AK26" s="1325"/>
      <c r="AL26" s="1325"/>
      <c r="AM26" s="1325"/>
      <c r="AN26" s="1325"/>
      <c r="AO26" s="1325"/>
      <c r="AP26" s="1325"/>
      <c r="AQ26" s="1325"/>
      <c r="AR26" s="1325"/>
      <c r="AS26" s="1325"/>
      <c r="AT26" s="1325"/>
      <c r="AU26" s="1325"/>
      <c r="AV26" s="1325"/>
      <c r="AW26" s="1325"/>
      <c r="AX26" s="1325"/>
      <c r="AY26" s="1325"/>
      <c r="AZ26" s="1325"/>
      <c r="BA26" s="1325"/>
      <c r="BB26" s="1325"/>
      <c r="BC26" s="1323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</row>
    <row r="27" spans="2:158" s="3" customFormat="1" ht="18.75" customHeight="1">
      <c r="B27" s="1097"/>
      <c r="C27" s="1033"/>
      <c r="D27" s="112" t="s">
        <v>47</v>
      </c>
      <c r="E27" s="113"/>
      <c r="F27" s="114"/>
      <c r="G27" s="114"/>
      <c r="H27" s="114"/>
      <c r="I27" s="114"/>
      <c r="J27" s="114"/>
      <c r="K27" s="114"/>
      <c r="L27" s="114"/>
      <c r="M27" s="114"/>
      <c r="N27" s="114"/>
      <c r="O27" s="114"/>
      <c r="P27" s="115"/>
      <c r="Q27" s="97">
        <f t="shared" si="0"/>
        <v>0</v>
      </c>
      <c r="R27" s="1444"/>
      <c r="S27" s="1325"/>
      <c r="T27" s="1325"/>
      <c r="U27" s="1325"/>
      <c r="V27" s="1325"/>
      <c r="W27" s="1325"/>
      <c r="X27" s="1325"/>
      <c r="Y27" s="1325"/>
      <c r="Z27" s="1325"/>
      <c r="AA27" s="1325"/>
      <c r="AB27" s="1325"/>
      <c r="AC27" s="1325"/>
      <c r="AD27" s="1325"/>
      <c r="AE27" s="1325"/>
      <c r="AF27" s="1325"/>
      <c r="AG27" s="1325"/>
      <c r="AH27" s="1325"/>
      <c r="AI27" s="1325"/>
      <c r="AJ27" s="1325"/>
      <c r="AK27" s="1325"/>
      <c r="AL27" s="1325"/>
      <c r="AM27" s="1325"/>
      <c r="AN27" s="1325"/>
      <c r="AO27" s="1325"/>
      <c r="AP27" s="1325"/>
      <c r="AQ27" s="1325"/>
      <c r="AR27" s="1325"/>
      <c r="AS27" s="1325"/>
      <c r="AT27" s="1325"/>
      <c r="AU27" s="1325"/>
      <c r="AV27" s="1325"/>
      <c r="AW27" s="1325"/>
      <c r="AX27" s="1325"/>
      <c r="AY27" s="1325"/>
      <c r="AZ27" s="1325"/>
      <c r="BA27" s="1325"/>
      <c r="BB27" s="1325"/>
      <c r="BC27" s="1323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</row>
    <row r="28" spans="2:158" s="3" customFormat="1" ht="18.75" customHeight="1">
      <c r="B28" s="1097"/>
      <c r="C28" s="1101"/>
      <c r="D28" s="112" t="s">
        <v>48</v>
      </c>
      <c r="E28" s="532">
        <v>47.304094100000022</v>
      </c>
      <c r="F28" s="114">
        <v>41.953361499999986</v>
      </c>
      <c r="G28" s="114">
        <v>47.048348099999991</v>
      </c>
      <c r="H28" s="114">
        <v>46.293172200000022</v>
      </c>
      <c r="I28" s="114">
        <v>46.612374699999997</v>
      </c>
      <c r="J28" s="114">
        <v>45.376974500000017</v>
      </c>
      <c r="K28" s="114"/>
      <c r="L28" s="114"/>
      <c r="M28" s="114"/>
      <c r="N28" s="114"/>
      <c r="O28" s="114"/>
      <c r="P28" s="533"/>
      <c r="Q28" s="97">
        <f t="shared" si="0"/>
        <v>274.58832510000002</v>
      </c>
      <c r="R28" s="1444"/>
      <c r="S28" s="1325"/>
      <c r="T28" s="1325"/>
      <c r="U28" s="1325"/>
      <c r="V28" s="1325"/>
      <c r="W28" s="1325"/>
      <c r="X28" s="1325"/>
      <c r="Y28" s="1325"/>
      <c r="Z28" s="1325"/>
      <c r="AA28" s="1325"/>
      <c r="AB28" s="1325"/>
      <c r="AC28" s="1325"/>
      <c r="AD28" s="1325"/>
      <c r="AE28" s="1325"/>
      <c r="AF28" s="1325"/>
      <c r="AG28" s="1325"/>
      <c r="AH28" s="1325"/>
      <c r="AI28" s="1325"/>
      <c r="AJ28" s="1325"/>
      <c r="AK28" s="1325"/>
      <c r="AL28" s="1450"/>
      <c r="AM28" s="1450"/>
      <c r="AN28" s="1450"/>
      <c r="AO28" s="1325"/>
      <c r="AP28" s="1325"/>
      <c r="AQ28" s="1325"/>
      <c r="AR28" s="1325"/>
      <c r="AS28" s="1325"/>
      <c r="AT28" s="1325"/>
      <c r="AU28" s="1325"/>
      <c r="AV28" s="1325"/>
      <c r="AW28" s="1325"/>
      <c r="AX28" s="1325"/>
      <c r="AY28" s="1325"/>
      <c r="AZ28" s="1325"/>
      <c r="BA28" s="1325"/>
      <c r="BB28" s="1325"/>
      <c r="BC28" s="1323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</row>
    <row r="29" spans="2:158" s="3" customFormat="1" ht="18.75" customHeight="1">
      <c r="B29" s="1097"/>
      <c r="C29" s="1032"/>
      <c r="D29" s="103" t="s">
        <v>50</v>
      </c>
      <c r="E29" s="529">
        <v>47.304094100000022</v>
      </c>
      <c r="F29" s="105">
        <v>41.953361499999986</v>
      </c>
      <c r="G29" s="105">
        <v>47.048348099999991</v>
      </c>
      <c r="H29" s="105">
        <v>46.293172200000022</v>
      </c>
      <c r="I29" s="105">
        <v>46.612374699999997</v>
      </c>
      <c r="J29" s="105">
        <v>45.376974500000017</v>
      </c>
      <c r="K29" s="105"/>
      <c r="L29" s="105"/>
      <c r="M29" s="105"/>
      <c r="N29" s="105"/>
      <c r="O29" s="105"/>
      <c r="P29" s="106"/>
      <c r="Q29" s="414">
        <f t="shared" si="0"/>
        <v>274.58832510000002</v>
      </c>
      <c r="R29" s="1444"/>
      <c r="S29" s="1325"/>
      <c r="T29" s="1325"/>
      <c r="U29" s="1325"/>
      <c r="V29" s="1325"/>
      <c r="W29" s="1325"/>
      <c r="X29" s="1325"/>
      <c r="Y29" s="1325"/>
      <c r="Z29" s="1325"/>
      <c r="AA29" s="1325"/>
      <c r="AB29" s="1325"/>
      <c r="AC29" s="1325"/>
      <c r="AD29" s="1325"/>
      <c r="AE29" s="1325"/>
      <c r="AF29" s="1325"/>
      <c r="AG29" s="1325"/>
      <c r="AH29" s="1325"/>
      <c r="AI29" s="1325"/>
      <c r="AJ29" s="1325"/>
      <c r="AK29" s="1325"/>
      <c r="AL29" s="1325"/>
      <c r="AM29" s="1325"/>
      <c r="AN29" s="1325"/>
      <c r="AO29" s="1325"/>
      <c r="AP29" s="1325"/>
      <c r="AQ29" s="1325"/>
      <c r="AR29" s="1325"/>
      <c r="AS29" s="1325"/>
      <c r="AT29" s="1325"/>
      <c r="AU29" s="1325"/>
      <c r="AV29" s="1325"/>
      <c r="AW29" s="1325"/>
      <c r="AX29" s="1325"/>
      <c r="AY29" s="1325"/>
      <c r="AZ29" s="1325"/>
      <c r="BA29" s="1325"/>
      <c r="BB29" s="1325"/>
      <c r="BC29" s="1323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</row>
    <row r="30" spans="2:158" s="3" customFormat="1" ht="18.75" customHeight="1">
      <c r="B30" s="1099">
        <v>7</v>
      </c>
      <c r="C30" s="1033" t="s">
        <v>275</v>
      </c>
      <c r="D30" s="111" t="s">
        <v>46</v>
      </c>
      <c r="E30" s="532">
        <v>320.308763</v>
      </c>
      <c r="F30" s="535">
        <v>287.50252599999999</v>
      </c>
      <c r="G30" s="535">
        <v>328.142335</v>
      </c>
      <c r="H30" s="535">
        <v>331.01410599999997</v>
      </c>
      <c r="I30" s="535">
        <v>324.93961300000001</v>
      </c>
      <c r="J30" s="535">
        <v>333.13907300000005</v>
      </c>
      <c r="K30" s="535">
        <v>341.90326599999997</v>
      </c>
      <c r="L30" s="535">
        <v>328.95955300000003</v>
      </c>
      <c r="M30" s="535">
        <v>306.519049</v>
      </c>
      <c r="N30" s="535">
        <v>335.95341199999996</v>
      </c>
      <c r="O30" s="535">
        <v>294.17851200000001</v>
      </c>
      <c r="P30" s="536">
        <v>343.875112</v>
      </c>
      <c r="Q30" s="1257">
        <f t="shared" si="0"/>
        <v>3876.43532</v>
      </c>
      <c r="R30" s="1444"/>
      <c r="S30" s="1325"/>
      <c r="T30" s="1325"/>
      <c r="U30" s="1325"/>
      <c r="V30" s="1325"/>
      <c r="W30" s="1325"/>
      <c r="X30" s="1325"/>
      <c r="Y30" s="1325"/>
      <c r="Z30" s="1325"/>
      <c r="AA30" s="1325"/>
      <c r="AB30" s="1325"/>
      <c r="AC30" s="1325"/>
      <c r="AD30" s="1325"/>
      <c r="AE30" s="1325"/>
      <c r="AF30" s="1325"/>
      <c r="AG30" s="1325"/>
      <c r="AH30" s="1325"/>
      <c r="AI30" s="1325"/>
      <c r="AJ30" s="1325"/>
      <c r="AK30" s="1325"/>
      <c r="AL30" s="1325"/>
      <c r="AM30" s="1325"/>
      <c r="AN30" s="1325"/>
      <c r="AO30" s="1325"/>
      <c r="AP30" s="1325"/>
      <c r="AQ30" s="1325"/>
      <c r="AR30" s="1325"/>
      <c r="AS30" s="1325"/>
      <c r="AT30" s="1325"/>
      <c r="AU30" s="1325"/>
      <c r="AV30" s="1325"/>
      <c r="AW30" s="1325"/>
      <c r="AX30" s="1325"/>
      <c r="AY30" s="1325"/>
      <c r="AZ30" s="1325"/>
      <c r="BA30" s="1325"/>
      <c r="BB30" s="1325"/>
      <c r="BC30" s="1323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62"/>
      <c r="CX30" s="62"/>
      <c r="CY30" s="62"/>
      <c r="CZ30" s="62"/>
      <c r="DA30" s="62"/>
      <c r="DB30" s="62"/>
      <c r="DC30" s="62"/>
      <c r="DD30" s="62"/>
      <c r="DE30" s="62"/>
      <c r="DF30" s="62"/>
      <c r="DG30" s="62"/>
      <c r="DH30" s="62"/>
      <c r="DI30" s="62"/>
      <c r="DJ30" s="62"/>
      <c r="DK30" s="62"/>
      <c r="DL30" s="62"/>
      <c r="DM30" s="62"/>
      <c r="DN30" s="62"/>
      <c r="DO30" s="62"/>
      <c r="DP30" s="62"/>
      <c r="DQ30" s="62"/>
      <c r="DR30" s="62"/>
      <c r="DS30" s="62"/>
      <c r="DT30" s="62"/>
      <c r="DU30" s="62"/>
      <c r="DV30" s="62"/>
      <c r="DW30" s="62"/>
      <c r="DX30" s="62"/>
      <c r="DY30" s="62"/>
      <c r="DZ30" s="62"/>
      <c r="EA30" s="62"/>
      <c r="EB30" s="62"/>
      <c r="EC30" s="62"/>
      <c r="ED30" s="62"/>
      <c r="EE30" s="62"/>
      <c r="EF30" s="62"/>
      <c r="EG30" s="62"/>
      <c r="EH30" s="62"/>
      <c r="EI30" s="62"/>
      <c r="EJ30" s="62"/>
      <c r="EK30" s="62"/>
      <c r="EL30" s="62"/>
      <c r="EM30" s="62"/>
      <c r="EN30" s="62"/>
      <c r="EO30" s="62"/>
      <c r="EP30" s="62"/>
      <c r="EQ30" s="62"/>
      <c r="ER30" s="62"/>
      <c r="ES30" s="62"/>
      <c r="ET30" s="62"/>
      <c r="EU30" s="62"/>
      <c r="EV30" s="62"/>
      <c r="EW30" s="62"/>
      <c r="EX30" s="62"/>
      <c r="EY30" s="62"/>
      <c r="EZ30" s="62"/>
      <c r="FA30" s="62"/>
      <c r="FB30" s="62"/>
    </row>
    <row r="31" spans="2:158" s="3" customFormat="1" ht="18.75" customHeight="1">
      <c r="B31" s="1097"/>
      <c r="C31" s="1033"/>
      <c r="D31" s="112" t="s">
        <v>47</v>
      </c>
      <c r="E31" s="534">
        <v>22.873266000000001</v>
      </c>
      <c r="F31" s="71">
        <v>22.745743000000001</v>
      </c>
      <c r="G31" s="71">
        <v>19.934629000000001</v>
      </c>
      <c r="H31" s="71">
        <v>18.618781999999999</v>
      </c>
      <c r="I31" s="71">
        <v>18.408196</v>
      </c>
      <c r="J31" s="71">
        <v>19.214752000000001</v>
      </c>
      <c r="K31" s="71">
        <v>23.045760999999999</v>
      </c>
      <c r="L31" s="71">
        <v>24.724639</v>
      </c>
      <c r="M31" s="71">
        <v>22.90138</v>
      </c>
      <c r="N31" s="71">
        <v>23.227218000000001</v>
      </c>
      <c r="O31" s="71">
        <v>20.853079000000001</v>
      </c>
      <c r="P31" s="116">
        <v>24.755925999999999</v>
      </c>
      <c r="Q31" s="1257">
        <f t="shared" si="0"/>
        <v>261.30337100000003</v>
      </c>
      <c r="R31" s="1444"/>
      <c r="S31" s="1325"/>
      <c r="T31" s="1325"/>
      <c r="U31" s="1325"/>
      <c r="V31" s="1325"/>
      <c r="W31" s="1325"/>
      <c r="X31" s="1325"/>
      <c r="Y31" s="1325"/>
      <c r="Z31" s="1325"/>
      <c r="AA31" s="1325"/>
      <c r="AB31" s="1325"/>
      <c r="AC31" s="1325"/>
      <c r="AD31" s="1325"/>
      <c r="AE31" s="1325"/>
      <c r="AF31" s="1325"/>
      <c r="AG31" s="1325"/>
      <c r="AH31" s="1325"/>
      <c r="AI31" s="1325"/>
      <c r="AJ31" s="1325"/>
      <c r="AK31" s="1325"/>
      <c r="AL31" s="1325"/>
      <c r="AM31" s="1325"/>
      <c r="AN31" s="1325"/>
      <c r="AO31" s="1325"/>
      <c r="AP31" s="1325"/>
      <c r="AQ31" s="1325"/>
      <c r="AR31" s="1325"/>
      <c r="AS31" s="1325"/>
      <c r="AT31" s="1325"/>
      <c r="AU31" s="1325"/>
      <c r="AV31" s="1325"/>
      <c r="AW31" s="1325"/>
      <c r="AX31" s="1325"/>
      <c r="AY31" s="1325"/>
      <c r="AZ31" s="1325"/>
      <c r="BA31" s="1325"/>
      <c r="BB31" s="1325"/>
      <c r="BC31" s="1323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62"/>
      <c r="CX31" s="62"/>
      <c r="CY31" s="62"/>
      <c r="CZ31" s="62"/>
      <c r="DA31" s="62"/>
      <c r="DB31" s="62"/>
      <c r="DC31" s="62"/>
      <c r="DD31" s="62"/>
      <c r="DE31" s="62"/>
      <c r="DF31" s="62"/>
      <c r="DG31" s="62"/>
      <c r="DH31" s="62"/>
      <c r="DI31" s="62"/>
      <c r="DJ31" s="62"/>
      <c r="DK31" s="62"/>
      <c r="DL31" s="62"/>
      <c r="DM31" s="62"/>
      <c r="DN31" s="62"/>
      <c r="DO31" s="62"/>
      <c r="DP31" s="62"/>
      <c r="DQ31" s="62"/>
      <c r="DR31" s="62"/>
      <c r="DS31" s="62"/>
      <c r="DT31" s="62"/>
      <c r="DU31" s="62"/>
      <c r="DV31" s="62"/>
      <c r="DW31" s="62"/>
      <c r="DX31" s="62"/>
      <c r="DY31" s="62"/>
      <c r="DZ31" s="62"/>
      <c r="EA31" s="62"/>
      <c r="EB31" s="62"/>
      <c r="EC31" s="62"/>
      <c r="ED31" s="62"/>
      <c r="EE31" s="62"/>
      <c r="EF31" s="62"/>
      <c r="EG31" s="62"/>
      <c r="EH31" s="62"/>
      <c r="EI31" s="62"/>
      <c r="EJ31" s="62"/>
      <c r="EK31" s="62"/>
      <c r="EL31" s="62"/>
      <c r="EM31" s="62"/>
      <c r="EN31" s="62"/>
      <c r="EO31" s="62"/>
      <c r="EP31" s="62"/>
      <c r="EQ31" s="62"/>
      <c r="ER31" s="62"/>
      <c r="ES31" s="62"/>
      <c r="ET31" s="62"/>
      <c r="EU31" s="62"/>
      <c r="EV31" s="62"/>
      <c r="EW31" s="62"/>
      <c r="EX31" s="62"/>
      <c r="EY31" s="62"/>
      <c r="EZ31" s="62"/>
      <c r="FA31" s="62"/>
      <c r="FB31" s="62"/>
    </row>
    <row r="32" spans="2:158" s="3" customFormat="1" ht="18.75" customHeight="1">
      <c r="B32" s="1097"/>
      <c r="C32" s="1101"/>
      <c r="D32" s="112" t="s">
        <v>48</v>
      </c>
      <c r="E32" s="532">
        <v>1.6992369999999999</v>
      </c>
      <c r="F32" s="114">
        <v>1.5107210000000002</v>
      </c>
      <c r="G32" s="114">
        <v>0.81365600000000016</v>
      </c>
      <c r="H32" s="114">
        <v>1.127821</v>
      </c>
      <c r="I32" s="114">
        <v>1.3168530000000001</v>
      </c>
      <c r="J32" s="114">
        <v>1.3139810000000001</v>
      </c>
      <c r="K32" s="114">
        <v>1.3021409999999998</v>
      </c>
      <c r="L32" s="114">
        <v>1.246931</v>
      </c>
      <c r="M32" s="114">
        <v>1.391505</v>
      </c>
      <c r="N32" s="114">
        <v>1.659621</v>
      </c>
      <c r="O32" s="114">
        <v>1.2854399999999999</v>
      </c>
      <c r="P32" s="115">
        <v>1.143038</v>
      </c>
      <c r="Q32" s="1257">
        <f t="shared" si="0"/>
        <v>15.810945</v>
      </c>
      <c r="R32" s="1444"/>
      <c r="S32" s="1325"/>
      <c r="T32" s="1325"/>
      <c r="U32" s="1325"/>
      <c r="V32" s="1325"/>
      <c r="W32" s="1325"/>
      <c r="X32" s="1325"/>
      <c r="Y32" s="1325"/>
      <c r="Z32" s="1325"/>
      <c r="AA32" s="1325"/>
      <c r="AB32" s="1325"/>
      <c r="AC32" s="1325"/>
      <c r="AD32" s="1325"/>
      <c r="AE32" s="1325"/>
      <c r="AF32" s="1325"/>
      <c r="AG32" s="1325"/>
      <c r="AH32" s="1325"/>
      <c r="AI32" s="1325"/>
      <c r="AJ32" s="1325"/>
      <c r="AK32" s="1325"/>
      <c r="AL32" s="1325"/>
      <c r="AM32" s="1325"/>
      <c r="AN32" s="1325"/>
      <c r="AO32" s="1325"/>
      <c r="AP32" s="1325"/>
      <c r="AQ32" s="1325"/>
      <c r="AR32" s="1325"/>
      <c r="AS32" s="1325"/>
      <c r="AT32" s="1325"/>
      <c r="AU32" s="1325"/>
      <c r="AV32" s="1325"/>
      <c r="AW32" s="1325"/>
      <c r="AX32" s="1325"/>
      <c r="AY32" s="1325"/>
      <c r="AZ32" s="1325"/>
      <c r="BA32" s="1325"/>
      <c r="BB32" s="1325"/>
      <c r="BC32" s="1323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62"/>
      <c r="CX32" s="62"/>
      <c r="CY32" s="62"/>
      <c r="CZ32" s="62"/>
      <c r="DA32" s="62"/>
      <c r="DB32" s="62"/>
      <c r="DC32" s="62"/>
      <c r="DD32" s="62"/>
      <c r="DE32" s="62"/>
      <c r="DF32" s="62"/>
      <c r="DG32" s="62"/>
      <c r="DH32" s="62"/>
      <c r="DI32" s="62"/>
      <c r="DJ32" s="62"/>
      <c r="DK32" s="62"/>
      <c r="DL32" s="62"/>
      <c r="DM32" s="62"/>
      <c r="DN32" s="62"/>
      <c r="DO32" s="62"/>
      <c r="DP32" s="62"/>
      <c r="DQ32" s="62"/>
      <c r="DR32" s="62"/>
      <c r="DS32" s="62"/>
      <c r="DT32" s="62"/>
      <c r="DU32" s="62"/>
      <c r="DV32" s="62"/>
      <c r="DW32" s="62"/>
      <c r="DX32" s="62"/>
      <c r="DY32" s="62"/>
      <c r="DZ32" s="62"/>
      <c r="EA32" s="62"/>
      <c r="EB32" s="62"/>
      <c r="EC32" s="62"/>
      <c r="ED32" s="62"/>
      <c r="EE32" s="62"/>
      <c r="EF32" s="62"/>
      <c r="EG32" s="62"/>
      <c r="EH32" s="62"/>
      <c r="EI32" s="62"/>
      <c r="EJ32" s="62"/>
      <c r="EK32" s="62"/>
      <c r="EL32" s="62"/>
      <c r="EM32" s="62"/>
      <c r="EN32" s="62"/>
      <c r="EO32" s="62"/>
      <c r="EP32" s="62"/>
      <c r="EQ32" s="62"/>
      <c r="ER32" s="62"/>
      <c r="ES32" s="62"/>
      <c r="ET32" s="62"/>
      <c r="EU32" s="62"/>
      <c r="EV32" s="62"/>
      <c r="EW32" s="62"/>
      <c r="EX32" s="62"/>
      <c r="EY32" s="62"/>
      <c r="EZ32" s="62"/>
      <c r="FA32" s="62"/>
      <c r="FB32" s="62"/>
    </row>
    <row r="33" spans="2:158" s="3" customFormat="1" ht="18.75" customHeight="1">
      <c r="B33" s="1097"/>
      <c r="C33" s="1032"/>
      <c r="D33" s="103" t="s">
        <v>50</v>
      </c>
      <c r="E33" s="529">
        <v>344.88126599999998</v>
      </c>
      <c r="F33" s="105">
        <v>311.75899000000004</v>
      </c>
      <c r="G33" s="105">
        <v>348.89062000000001</v>
      </c>
      <c r="H33" s="105">
        <v>350.76070900000002</v>
      </c>
      <c r="I33" s="105">
        <v>344.66466200000002</v>
      </c>
      <c r="J33" s="105">
        <v>353.66780600000004</v>
      </c>
      <c r="K33" s="105">
        <v>366.25116799999995</v>
      </c>
      <c r="L33" s="105">
        <v>354.93112300000001</v>
      </c>
      <c r="M33" s="105">
        <v>330.81193400000001</v>
      </c>
      <c r="N33" s="105">
        <v>360.84025099999997</v>
      </c>
      <c r="O33" s="105">
        <v>316.31703099999999</v>
      </c>
      <c r="P33" s="106">
        <v>369.77407599999998</v>
      </c>
      <c r="Q33" s="414">
        <f t="shared" si="0"/>
        <v>4153.5496359999997</v>
      </c>
      <c r="R33" s="1444"/>
      <c r="S33" s="1325"/>
      <c r="T33" s="1325"/>
      <c r="U33" s="1325"/>
      <c r="V33" s="1325"/>
      <c r="W33" s="1325"/>
      <c r="X33" s="1325"/>
      <c r="Y33" s="1325"/>
      <c r="Z33" s="1325"/>
      <c r="AA33" s="1325"/>
      <c r="AB33" s="1325"/>
      <c r="AC33" s="1325"/>
      <c r="AD33" s="1325"/>
      <c r="AE33" s="1325"/>
      <c r="AF33" s="1325"/>
      <c r="AG33" s="1325"/>
      <c r="AH33" s="1325"/>
      <c r="AI33" s="1325"/>
      <c r="AJ33" s="1325"/>
      <c r="AK33" s="1325"/>
      <c r="AL33" s="1325"/>
      <c r="AM33" s="1325"/>
      <c r="AN33" s="1325"/>
      <c r="AO33" s="1325"/>
      <c r="AP33" s="1325"/>
      <c r="AQ33" s="1325"/>
      <c r="AR33" s="1325"/>
      <c r="AS33" s="1325"/>
      <c r="AT33" s="1325"/>
      <c r="AU33" s="1325"/>
      <c r="AV33" s="1325"/>
      <c r="AW33" s="1325"/>
      <c r="AX33" s="1325"/>
      <c r="AY33" s="1325"/>
      <c r="AZ33" s="1325"/>
      <c r="BA33" s="1325"/>
      <c r="BB33" s="1325"/>
      <c r="BC33" s="1323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62"/>
      <c r="CX33" s="62"/>
      <c r="CY33" s="62"/>
      <c r="CZ33" s="62"/>
      <c r="DA33" s="62"/>
      <c r="DB33" s="62"/>
      <c r="DC33" s="62"/>
      <c r="DD33" s="62"/>
      <c r="DE33" s="62"/>
      <c r="DF33" s="62"/>
      <c r="DG33" s="62"/>
      <c r="DH33" s="62"/>
      <c r="DI33" s="62"/>
      <c r="DJ33" s="62"/>
      <c r="DK33" s="62"/>
      <c r="DL33" s="62"/>
      <c r="DM33" s="62"/>
      <c r="DN33" s="62"/>
      <c r="DO33" s="62"/>
      <c r="DP33" s="62"/>
      <c r="DQ33" s="62"/>
      <c r="DR33" s="62"/>
      <c r="DS33" s="62"/>
      <c r="DT33" s="62"/>
      <c r="DU33" s="62"/>
      <c r="DV33" s="62"/>
      <c r="DW33" s="62"/>
      <c r="DX33" s="62"/>
      <c r="DY33" s="62"/>
      <c r="DZ33" s="62"/>
      <c r="EA33" s="62"/>
      <c r="EB33" s="62"/>
      <c r="EC33" s="62"/>
      <c r="ED33" s="62"/>
      <c r="EE33" s="62"/>
      <c r="EF33" s="62"/>
      <c r="EG33" s="62"/>
      <c r="EH33" s="62"/>
      <c r="EI33" s="62"/>
      <c r="EJ33" s="62"/>
      <c r="EK33" s="62"/>
      <c r="EL33" s="62"/>
      <c r="EM33" s="62"/>
      <c r="EN33" s="62"/>
      <c r="EO33" s="62"/>
      <c r="EP33" s="62"/>
      <c r="EQ33" s="62"/>
      <c r="ER33" s="62"/>
      <c r="ES33" s="62"/>
      <c r="ET33" s="62"/>
      <c r="EU33" s="62"/>
      <c r="EV33" s="62"/>
      <c r="EW33" s="62"/>
      <c r="EX33" s="62"/>
      <c r="EY33" s="62"/>
      <c r="EZ33" s="62"/>
      <c r="FA33" s="62"/>
      <c r="FB33" s="62"/>
    </row>
    <row r="34" spans="2:158" s="3" customFormat="1" ht="18.75" customHeight="1">
      <c r="B34" s="1099">
        <v>8</v>
      </c>
      <c r="C34" s="1033" t="s">
        <v>276</v>
      </c>
      <c r="D34" s="111" t="s">
        <v>46</v>
      </c>
      <c r="E34" s="113"/>
      <c r="F34" s="114"/>
      <c r="G34" s="114"/>
      <c r="H34" s="114"/>
      <c r="I34" s="114"/>
      <c r="J34" s="114"/>
      <c r="K34" s="114"/>
      <c r="L34" s="114"/>
      <c r="M34" s="114"/>
      <c r="N34" s="114"/>
      <c r="O34" s="114"/>
      <c r="P34" s="115"/>
      <c r="Q34" s="1257">
        <f t="shared" si="0"/>
        <v>0</v>
      </c>
      <c r="R34" s="1444"/>
      <c r="S34" s="1325"/>
      <c r="T34" s="1325"/>
      <c r="U34" s="1325"/>
      <c r="V34" s="1325"/>
      <c r="W34" s="1325"/>
      <c r="X34" s="1325"/>
      <c r="Y34" s="1325"/>
      <c r="Z34" s="1325"/>
      <c r="AA34" s="1325"/>
      <c r="AB34" s="1325"/>
      <c r="AC34" s="1325"/>
      <c r="AD34" s="1325"/>
      <c r="AE34" s="1325"/>
      <c r="AF34" s="1325"/>
      <c r="AG34" s="1325"/>
      <c r="AH34" s="1325"/>
      <c r="AI34" s="1325"/>
      <c r="AJ34" s="1325"/>
      <c r="AK34" s="1325"/>
      <c r="AL34" s="1325"/>
      <c r="AM34" s="1325"/>
      <c r="AN34" s="1325"/>
      <c r="AO34" s="1325"/>
      <c r="AP34" s="1325"/>
      <c r="AQ34" s="1325"/>
      <c r="AR34" s="1325"/>
      <c r="AS34" s="1325"/>
      <c r="AT34" s="1325"/>
      <c r="AU34" s="1325"/>
      <c r="AV34" s="1325"/>
      <c r="AW34" s="1325"/>
      <c r="AX34" s="1325"/>
      <c r="AY34" s="1325"/>
      <c r="AZ34" s="1325"/>
      <c r="BA34" s="1325"/>
      <c r="BB34" s="1325"/>
      <c r="BC34" s="1323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62"/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62"/>
      <c r="EN34" s="62"/>
      <c r="EO34" s="62"/>
      <c r="EP34" s="62"/>
      <c r="EQ34" s="62"/>
      <c r="ER34" s="62"/>
      <c r="ES34" s="62"/>
      <c r="ET34" s="62"/>
      <c r="EU34" s="62"/>
      <c r="EV34" s="62"/>
      <c r="EW34" s="62"/>
      <c r="EX34" s="62"/>
      <c r="EY34" s="62"/>
      <c r="EZ34" s="62"/>
      <c r="FA34" s="62"/>
      <c r="FB34" s="62"/>
    </row>
    <row r="35" spans="2:158" s="3" customFormat="1" ht="18.75" customHeight="1">
      <c r="B35" s="1097"/>
      <c r="C35" s="1033"/>
      <c r="D35" s="112" t="s">
        <v>47</v>
      </c>
      <c r="E35" s="113"/>
      <c r="F35" s="114"/>
      <c r="G35" s="114"/>
      <c r="H35" s="114"/>
      <c r="I35" s="114"/>
      <c r="J35" s="114"/>
      <c r="K35" s="114"/>
      <c r="L35" s="114"/>
      <c r="M35" s="114"/>
      <c r="N35" s="114"/>
      <c r="O35" s="114"/>
      <c r="P35" s="115"/>
      <c r="Q35" s="97">
        <f t="shared" si="0"/>
        <v>0</v>
      </c>
      <c r="R35" s="1444"/>
      <c r="S35" s="1325"/>
      <c r="T35" s="1325"/>
      <c r="U35" s="1325"/>
      <c r="V35" s="1325"/>
      <c r="W35" s="1325"/>
      <c r="X35" s="1325"/>
      <c r="Y35" s="1325"/>
      <c r="Z35" s="1325"/>
      <c r="AA35" s="1325"/>
      <c r="AB35" s="1325"/>
      <c r="AC35" s="1325"/>
      <c r="AD35" s="1325"/>
      <c r="AE35" s="1325"/>
      <c r="AF35" s="1325"/>
      <c r="AG35" s="1325"/>
      <c r="AH35" s="1325"/>
      <c r="AI35" s="1325"/>
      <c r="AJ35" s="1325"/>
      <c r="AK35" s="1325"/>
      <c r="AL35" s="1325"/>
      <c r="AM35" s="1325"/>
      <c r="AN35" s="1325"/>
      <c r="AO35" s="1325"/>
      <c r="AP35" s="1325"/>
      <c r="AQ35" s="1325"/>
      <c r="AR35" s="1325"/>
      <c r="AS35" s="1325"/>
      <c r="AT35" s="1325"/>
      <c r="AU35" s="1325"/>
      <c r="AV35" s="1325"/>
      <c r="AW35" s="1325"/>
      <c r="AX35" s="1325"/>
      <c r="AY35" s="1325"/>
      <c r="AZ35" s="1325"/>
      <c r="BA35" s="1325"/>
      <c r="BB35" s="1325"/>
      <c r="BC35" s="1323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  <c r="ER35" s="62"/>
      <c r="ES35" s="62"/>
      <c r="ET35" s="62"/>
      <c r="EU35" s="62"/>
      <c r="EV35" s="62"/>
      <c r="EW35" s="62"/>
      <c r="EX35" s="62"/>
      <c r="EY35" s="62"/>
      <c r="EZ35" s="62"/>
      <c r="FA35" s="62"/>
      <c r="FB35" s="62"/>
    </row>
    <row r="36" spans="2:158" s="3" customFormat="1" ht="18.75" customHeight="1">
      <c r="B36" s="1097"/>
      <c r="C36" s="1101"/>
      <c r="D36" s="112" t="s">
        <v>48</v>
      </c>
      <c r="E36" s="537">
        <v>3.7070331999999997</v>
      </c>
      <c r="F36" s="118">
        <v>3.7344992000000001</v>
      </c>
      <c r="G36" s="118">
        <v>4.3990737000000006</v>
      </c>
      <c r="H36" s="118">
        <v>4.1566443999999994</v>
      </c>
      <c r="I36" s="118">
        <v>4.5160744000000008</v>
      </c>
      <c r="J36" s="118">
        <v>4.2637385999999999</v>
      </c>
      <c r="K36" s="118">
        <v>4.1252434999999998</v>
      </c>
      <c r="L36" s="118">
        <v>3.9397038000000002</v>
      </c>
      <c r="M36" s="118">
        <v>3.8174485000000002</v>
      </c>
      <c r="N36" s="118">
        <v>3.8621037000000005</v>
      </c>
      <c r="O36" s="118">
        <v>4.0044937000000003</v>
      </c>
      <c r="P36" s="538">
        <v>3.8516338999999999</v>
      </c>
      <c r="Q36" s="97">
        <f t="shared" si="0"/>
        <v>48.377690599999994</v>
      </c>
      <c r="R36" s="1444"/>
      <c r="S36" s="1325"/>
      <c r="T36" s="1325"/>
      <c r="U36" s="1325"/>
      <c r="V36" s="1325"/>
      <c r="W36" s="1325"/>
      <c r="X36" s="1325"/>
      <c r="Y36" s="1325"/>
      <c r="Z36" s="1325"/>
      <c r="AA36" s="1325"/>
      <c r="AB36" s="1325"/>
      <c r="AC36" s="1325"/>
      <c r="AD36" s="1325"/>
      <c r="AE36" s="1325"/>
      <c r="AF36" s="1325"/>
      <c r="AG36" s="1325"/>
      <c r="AH36" s="1325"/>
      <c r="AI36" s="1325"/>
      <c r="AJ36" s="1325"/>
      <c r="AK36" s="1325"/>
      <c r="AL36" s="1325"/>
      <c r="AM36" s="1325"/>
      <c r="AN36" s="1325"/>
      <c r="AO36" s="1325"/>
      <c r="AP36" s="1325"/>
      <c r="AQ36" s="1325"/>
      <c r="AR36" s="1325"/>
      <c r="AS36" s="1325"/>
      <c r="AT36" s="1325"/>
      <c r="AU36" s="1325"/>
      <c r="AV36" s="1325"/>
      <c r="AW36" s="1325"/>
      <c r="AX36" s="1325"/>
      <c r="AY36" s="1325"/>
      <c r="AZ36" s="1325"/>
      <c r="BA36" s="1325"/>
      <c r="BB36" s="1325"/>
      <c r="BC36" s="1323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  <c r="ER36" s="62"/>
      <c r="ES36" s="62"/>
      <c r="ET36" s="62"/>
      <c r="EU36" s="62"/>
      <c r="EV36" s="62"/>
      <c r="EW36" s="62"/>
      <c r="EX36" s="62"/>
      <c r="EY36" s="62"/>
      <c r="EZ36" s="62"/>
      <c r="FA36" s="62"/>
      <c r="FB36" s="62"/>
    </row>
    <row r="37" spans="2:158" s="3" customFormat="1" ht="18.75" customHeight="1">
      <c r="B37" s="1097"/>
      <c r="C37" s="1032"/>
      <c r="D37" s="103" t="s">
        <v>50</v>
      </c>
      <c r="E37" s="529">
        <v>3.7070331999999997</v>
      </c>
      <c r="F37" s="105">
        <v>3.7344992000000001</v>
      </c>
      <c r="G37" s="105">
        <v>4.3990737000000006</v>
      </c>
      <c r="H37" s="105">
        <v>4.1566443999999994</v>
      </c>
      <c r="I37" s="105">
        <v>4.5160744000000008</v>
      </c>
      <c r="J37" s="105">
        <v>4.2637385999999999</v>
      </c>
      <c r="K37" s="105">
        <v>4.1252434999999998</v>
      </c>
      <c r="L37" s="105">
        <v>3.9397038000000002</v>
      </c>
      <c r="M37" s="105">
        <v>3.8174485000000002</v>
      </c>
      <c r="N37" s="105">
        <v>3.8621037000000005</v>
      </c>
      <c r="O37" s="105">
        <v>4.0044937000000003</v>
      </c>
      <c r="P37" s="106">
        <v>3.8516338999999999</v>
      </c>
      <c r="Q37" s="414">
        <f t="shared" si="0"/>
        <v>48.377690599999994</v>
      </c>
      <c r="R37" s="1444"/>
      <c r="S37" s="1325"/>
      <c r="T37" s="1325"/>
      <c r="U37" s="1325"/>
      <c r="V37" s="1325"/>
      <c r="W37" s="1325"/>
      <c r="X37" s="1325"/>
      <c r="Y37" s="1325"/>
      <c r="Z37" s="1325"/>
      <c r="AA37" s="1325"/>
      <c r="AB37" s="1325"/>
      <c r="AC37" s="1325"/>
      <c r="AD37" s="1325"/>
      <c r="AE37" s="1325"/>
      <c r="AF37" s="1325"/>
      <c r="AG37" s="1325"/>
      <c r="AH37" s="1325"/>
      <c r="AI37" s="1325"/>
      <c r="AJ37" s="1325"/>
      <c r="AK37" s="1325"/>
      <c r="AL37" s="1325"/>
      <c r="AM37" s="1325"/>
      <c r="AN37" s="1325"/>
      <c r="AO37" s="1325"/>
      <c r="AP37" s="1325"/>
      <c r="AQ37" s="1325"/>
      <c r="AR37" s="1325"/>
      <c r="AS37" s="1325"/>
      <c r="AT37" s="1325"/>
      <c r="AU37" s="1325"/>
      <c r="AV37" s="1325"/>
      <c r="AW37" s="1325"/>
      <c r="AX37" s="1325"/>
      <c r="AY37" s="1325"/>
      <c r="AZ37" s="1325"/>
      <c r="BA37" s="1325"/>
      <c r="BB37" s="1325"/>
      <c r="BC37" s="1323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62"/>
      <c r="CY37" s="62"/>
      <c r="CZ37" s="62"/>
      <c r="DA37" s="62"/>
      <c r="DB37" s="62"/>
      <c r="DC37" s="62"/>
      <c r="DD37" s="62"/>
      <c r="DE37" s="62"/>
      <c r="DF37" s="62"/>
      <c r="DG37" s="62"/>
      <c r="DH37" s="62"/>
      <c r="DI37" s="62"/>
      <c r="DJ37" s="62"/>
      <c r="DK37" s="62"/>
      <c r="DL37" s="62"/>
      <c r="DM37" s="62"/>
      <c r="DN37" s="62"/>
      <c r="DO37" s="62"/>
      <c r="DP37" s="62"/>
      <c r="DQ37" s="62"/>
      <c r="DR37" s="62"/>
      <c r="DS37" s="62"/>
      <c r="DT37" s="62"/>
      <c r="DU37" s="62"/>
      <c r="DV37" s="62"/>
      <c r="DW37" s="62"/>
      <c r="DX37" s="62"/>
      <c r="DY37" s="62"/>
      <c r="DZ37" s="62"/>
      <c r="EA37" s="62"/>
      <c r="EB37" s="62"/>
      <c r="EC37" s="62"/>
      <c r="ED37" s="62"/>
      <c r="EE37" s="62"/>
      <c r="EF37" s="62"/>
      <c r="EG37" s="62"/>
      <c r="EH37" s="62"/>
      <c r="EI37" s="62"/>
      <c r="EJ37" s="62"/>
      <c r="EK37" s="62"/>
      <c r="EL37" s="62"/>
      <c r="EM37" s="62"/>
      <c r="EN37" s="62"/>
      <c r="EO37" s="62"/>
      <c r="EP37" s="62"/>
      <c r="EQ37" s="62"/>
      <c r="ER37" s="62"/>
      <c r="ES37" s="62"/>
      <c r="ET37" s="62"/>
      <c r="EU37" s="62"/>
      <c r="EV37" s="62"/>
      <c r="EW37" s="62"/>
      <c r="EX37" s="62"/>
      <c r="EY37" s="62"/>
      <c r="EZ37" s="62"/>
      <c r="FA37" s="62"/>
      <c r="FB37" s="62"/>
    </row>
    <row r="38" spans="2:158" s="3" customFormat="1" ht="18.75" customHeight="1">
      <c r="B38" s="1099">
        <v>9</v>
      </c>
      <c r="C38" s="1033" t="s">
        <v>277</v>
      </c>
      <c r="D38" s="111" t="s">
        <v>46</v>
      </c>
      <c r="E38" s="113"/>
      <c r="F38" s="114"/>
      <c r="G38" s="114"/>
      <c r="H38" s="114"/>
      <c r="I38" s="114"/>
      <c r="J38" s="114"/>
      <c r="K38" s="114"/>
      <c r="L38" s="114"/>
      <c r="M38" s="114"/>
      <c r="N38" s="114"/>
      <c r="O38" s="114"/>
      <c r="P38" s="115"/>
      <c r="Q38" s="1257">
        <f t="shared" si="0"/>
        <v>0</v>
      </c>
      <c r="R38" s="1444"/>
      <c r="S38" s="1325"/>
      <c r="T38" s="1325"/>
      <c r="U38" s="1325"/>
      <c r="V38" s="1325"/>
      <c r="W38" s="1325"/>
      <c r="X38" s="1325"/>
      <c r="Y38" s="1325"/>
      <c r="Z38" s="1325"/>
      <c r="AA38" s="1325"/>
      <c r="AB38" s="1325"/>
      <c r="AC38" s="1325"/>
      <c r="AD38" s="1325"/>
      <c r="AE38" s="1325"/>
      <c r="AF38" s="1325"/>
      <c r="AG38" s="1325"/>
      <c r="AH38" s="1325"/>
      <c r="AI38" s="1325"/>
      <c r="AJ38" s="1325"/>
      <c r="AK38" s="1325"/>
      <c r="AL38" s="1325"/>
      <c r="AM38" s="1325"/>
      <c r="AN38" s="1325"/>
      <c r="AO38" s="1325"/>
      <c r="AP38" s="1325"/>
      <c r="AQ38" s="1325"/>
      <c r="AR38" s="1325"/>
      <c r="AS38" s="1325"/>
      <c r="AT38" s="1325"/>
      <c r="AU38" s="1325"/>
      <c r="AV38" s="1325"/>
      <c r="AW38" s="1325"/>
      <c r="AX38" s="1325"/>
      <c r="AY38" s="1325"/>
      <c r="AZ38" s="1325"/>
      <c r="BA38" s="1325"/>
      <c r="BB38" s="1325"/>
      <c r="BC38" s="1323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62"/>
      <c r="CY38" s="62"/>
      <c r="CZ38" s="62"/>
      <c r="DA38" s="62"/>
      <c r="DB38" s="62"/>
      <c r="DC38" s="62"/>
      <c r="DD38" s="62"/>
      <c r="DE38" s="62"/>
      <c r="DF38" s="62"/>
      <c r="DG38" s="62"/>
      <c r="DH38" s="62"/>
      <c r="DI38" s="62"/>
      <c r="DJ38" s="62"/>
      <c r="DK38" s="62"/>
      <c r="DL38" s="62"/>
      <c r="DM38" s="62"/>
      <c r="DN38" s="62"/>
      <c r="DO38" s="62"/>
      <c r="DP38" s="62"/>
      <c r="DQ38" s="62"/>
      <c r="DR38" s="62"/>
      <c r="DS38" s="62"/>
      <c r="DT38" s="62"/>
      <c r="DU38" s="62"/>
      <c r="DV38" s="62"/>
      <c r="DW38" s="62"/>
      <c r="DX38" s="62"/>
      <c r="DY38" s="62"/>
      <c r="DZ38" s="62"/>
      <c r="EA38" s="62"/>
      <c r="EB38" s="62"/>
      <c r="EC38" s="62"/>
      <c r="ED38" s="62"/>
      <c r="EE38" s="62"/>
      <c r="EF38" s="62"/>
      <c r="EG38" s="62"/>
      <c r="EH38" s="62"/>
      <c r="EI38" s="62"/>
      <c r="EJ38" s="62"/>
      <c r="EK38" s="62"/>
      <c r="EL38" s="62"/>
      <c r="EM38" s="62"/>
      <c r="EN38" s="62"/>
      <c r="EO38" s="62"/>
      <c r="EP38" s="62"/>
      <c r="EQ38" s="62"/>
      <c r="ER38" s="62"/>
      <c r="ES38" s="62"/>
      <c r="ET38" s="62"/>
      <c r="EU38" s="62"/>
      <c r="EV38" s="62"/>
      <c r="EW38" s="62"/>
      <c r="EX38" s="62"/>
      <c r="EY38" s="62"/>
      <c r="EZ38" s="62"/>
      <c r="FA38" s="62"/>
      <c r="FB38" s="62"/>
    </row>
    <row r="39" spans="2:158" s="3" customFormat="1" ht="18.75" customHeight="1">
      <c r="B39" s="1097"/>
      <c r="C39" s="1102"/>
      <c r="D39" s="112" t="s">
        <v>47</v>
      </c>
      <c r="E39" s="119"/>
      <c r="F39" s="120"/>
      <c r="G39" s="120"/>
      <c r="H39" s="120"/>
      <c r="I39" s="120"/>
      <c r="J39" s="120"/>
      <c r="K39" s="120"/>
      <c r="L39" s="120"/>
      <c r="M39" s="120"/>
      <c r="N39" s="120"/>
      <c r="O39" s="120"/>
      <c r="P39" s="121"/>
      <c r="Q39" s="97">
        <f t="shared" si="0"/>
        <v>0</v>
      </c>
      <c r="R39" s="1444"/>
      <c r="S39" s="1325"/>
      <c r="T39" s="1325"/>
      <c r="U39" s="1325"/>
      <c r="V39" s="1325"/>
      <c r="W39" s="1325"/>
      <c r="X39" s="1325"/>
      <c r="Y39" s="1325"/>
      <c r="Z39" s="1325"/>
      <c r="AA39" s="1325"/>
      <c r="AB39" s="1325"/>
      <c r="AC39" s="1325"/>
      <c r="AD39" s="1325"/>
      <c r="AE39" s="1325"/>
      <c r="AF39" s="1325"/>
      <c r="AG39" s="1325"/>
      <c r="AH39" s="1325"/>
      <c r="AI39" s="1325"/>
      <c r="AJ39" s="1325"/>
      <c r="AK39" s="1325"/>
      <c r="AL39" s="1325"/>
      <c r="AM39" s="1325"/>
      <c r="AN39" s="1325"/>
      <c r="AO39" s="1325"/>
      <c r="AP39" s="1325"/>
      <c r="AQ39" s="1325"/>
      <c r="AR39" s="1325"/>
      <c r="AS39" s="1325"/>
      <c r="AT39" s="1325"/>
      <c r="AU39" s="1325"/>
      <c r="AV39" s="1325"/>
      <c r="AW39" s="1325"/>
      <c r="AX39" s="1325"/>
      <c r="AY39" s="1325"/>
      <c r="AZ39" s="1325"/>
      <c r="BA39" s="1325"/>
      <c r="BB39" s="1325"/>
      <c r="BC39" s="1323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62"/>
      <c r="CY39" s="62"/>
      <c r="CZ39" s="62"/>
      <c r="DA39" s="62"/>
      <c r="DB39" s="62"/>
      <c r="DC39" s="62"/>
      <c r="DD39" s="62"/>
      <c r="DE39" s="62"/>
      <c r="DF39" s="62"/>
      <c r="DG39" s="62"/>
      <c r="DH39" s="62"/>
      <c r="DI39" s="62"/>
      <c r="DJ39" s="62"/>
      <c r="DK39" s="62"/>
      <c r="DL39" s="62"/>
      <c r="DM39" s="62"/>
      <c r="DN39" s="62"/>
      <c r="DO39" s="62"/>
      <c r="DP39" s="62"/>
      <c r="DQ39" s="62"/>
      <c r="DR39" s="62"/>
      <c r="DS39" s="62"/>
      <c r="DT39" s="62"/>
      <c r="DU39" s="62"/>
      <c r="DV39" s="62"/>
      <c r="DW39" s="62"/>
      <c r="DX39" s="62"/>
      <c r="DY39" s="62"/>
      <c r="DZ39" s="62"/>
      <c r="EA39" s="62"/>
      <c r="EB39" s="62"/>
      <c r="EC39" s="62"/>
      <c r="ED39" s="62"/>
      <c r="EE39" s="62"/>
      <c r="EF39" s="62"/>
      <c r="EG39" s="62"/>
      <c r="EH39" s="62"/>
      <c r="EI39" s="62"/>
      <c r="EJ39" s="62"/>
      <c r="EK39" s="62"/>
      <c r="EL39" s="62"/>
      <c r="EM39" s="62"/>
      <c r="EN39" s="62"/>
      <c r="EO39" s="62"/>
      <c r="EP39" s="62"/>
      <c r="EQ39" s="62"/>
      <c r="ER39" s="62"/>
      <c r="ES39" s="62"/>
      <c r="ET39" s="62"/>
      <c r="EU39" s="62"/>
      <c r="EV39" s="62"/>
      <c r="EW39" s="62"/>
      <c r="EX39" s="62"/>
      <c r="EY39" s="62"/>
      <c r="EZ39" s="62"/>
      <c r="FA39" s="62"/>
      <c r="FB39" s="62"/>
    </row>
    <row r="40" spans="2:158" s="3" customFormat="1" ht="18.75" customHeight="1">
      <c r="B40" s="1097"/>
      <c r="C40" s="1102"/>
      <c r="D40" s="112" t="s">
        <v>48</v>
      </c>
      <c r="E40" s="125">
        <v>1.6732830000000001</v>
      </c>
      <c r="F40" s="126">
        <v>1.8525224000000002</v>
      </c>
      <c r="G40" s="126">
        <v>1.8910039999999999</v>
      </c>
      <c r="H40" s="126">
        <v>1.5988548999999999</v>
      </c>
      <c r="I40" s="126">
        <v>1.3978863000000001</v>
      </c>
      <c r="J40" s="114">
        <v>1.3445944000000001</v>
      </c>
      <c r="K40" s="114">
        <v>1.3572236</v>
      </c>
      <c r="L40" s="114">
        <v>1.3004143000000001</v>
      </c>
      <c r="M40" s="114">
        <v>1.3866716000000001</v>
      </c>
      <c r="N40" s="114">
        <v>1.3476632</v>
      </c>
      <c r="O40" s="114">
        <v>1.4529802000000003</v>
      </c>
      <c r="P40" s="533">
        <v>1.6293883</v>
      </c>
      <c r="Q40" s="97">
        <f t="shared" si="0"/>
        <v>18.232486199999997</v>
      </c>
      <c r="R40" s="1444"/>
      <c r="S40" s="1325"/>
      <c r="T40" s="1325"/>
      <c r="U40" s="1325"/>
      <c r="V40" s="1325"/>
      <c r="W40" s="1325"/>
      <c r="X40" s="1325"/>
      <c r="Y40" s="1325"/>
      <c r="Z40" s="1325"/>
      <c r="AA40" s="1325"/>
      <c r="AB40" s="1325"/>
      <c r="AC40" s="1325"/>
      <c r="AD40" s="1325"/>
      <c r="AE40" s="1325"/>
      <c r="AF40" s="1325"/>
      <c r="AG40" s="1325"/>
      <c r="AH40" s="1325"/>
      <c r="AI40" s="1325"/>
      <c r="AJ40" s="1325"/>
      <c r="AK40" s="1325"/>
      <c r="AL40" s="1325"/>
      <c r="AM40" s="1325"/>
      <c r="AN40" s="1325"/>
      <c r="AO40" s="1325"/>
      <c r="AP40" s="1325"/>
      <c r="AQ40" s="1325"/>
      <c r="AR40" s="1325"/>
      <c r="AS40" s="1325"/>
      <c r="AT40" s="1325"/>
      <c r="AU40" s="1325"/>
      <c r="AV40" s="1325"/>
      <c r="AW40" s="1325"/>
      <c r="AX40" s="1325"/>
      <c r="AY40" s="1325"/>
      <c r="AZ40" s="1325"/>
      <c r="BA40" s="1325"/>
      <c r="BB40" s="1325"/>
      <c r="BC40" s="1323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62"/>
      <c r="CY40" s="62"/>
      <c r="CZ40" s="62"/>
      <c r="DA40" s="62"/>
      <c r="DB40" s="62"/>
      <c r="DC40" s="62"/>
      <c r="DD40" s="62"/>
      <c r="DE40" s="62"/>
      <c r="DF40" s="62"/>
      <c r="DG40" s="62"/>
      <c r="DH40" s="62"/>
      <c r="DI40" s="62"/>
      <c r="DJ40" s="62"/>
      <c r="DK40" s="62"/>
      <c r="DL40" s="62"/>
      <c r="DM40" s="62"/>
      <c r="DN40" s="62"/>
      <c r="DO40" s="62"/>
      <c r="DP40" s="62"/>
      <c r="DQ40" s="62"/>
      <c r="DR40" s="62"/>
      <c r="DS40" s="62"/>
      <c r="DT40" s="62"/>
      <c r="DU40" s="62"/>
      <c r="DV40" s="62"/>
      <c r="DW40" s="62"/>
      <c r="DX40" s="62"/>
      <c r="DY40" s="62"/>
      <c r="DZ40" s="62"/>
      <c r="EA40" s="62"/>
      <c r="EB40" s="62"/>
      <c r="EC40" s="62"/>
      <c r="ED40" s="62"/>
      <c r="EE40" s="62"/>
      <c r="EF40" s="62"/>
      <c r="EG40" s="62"/>
      <c r="EH40" s="62"/>
      <c r="EI40" s="62"/>
      <c r="EJ40" s="62"/>
      <c r="EK40" s="62"/>
      <c r="EL40" s="62"/>
      <c r="EM40" s="62"/>
      <c r="EN40" s="62"/>
      <c r="EO40" s="62"/>
      <c r="EP40" s="62"/>
      <c r="EQ40" s="62"/>
      <c r="ER40" s="62"/>
      <c r="ES40" s="62"/>
      <c r="ET40" s="62"/>
      <c r="EU40" s="62"/>
      <c r="EV40" s="62"/>
      <c r="EW40" s="62"/>
      <c r="EX40" s="62"/>
      <c r="EY40" s="62"/>
      <c r="EZ40" s="62"/>
      <c r="FA40" s="62"/>
      <c r="FB40" s="62"/>
    </row>
    <row r="41" spans="2:158" s="3" customFormat="1" ht="18.75" customHeight="1">
      <c r="B41" s="1097"/>
      <c r="C41" s="1032"/>
      <c r="D41" s="103" t="s">
        <v>50</v>
      </c>
      <c r="E41" s="104">
        <v>1.6732830000000001</v>
      </c>
      <c r="F41" s="105">
        <v>1.8525224000000002</v>
      </c>
      <c r="G41" s="105">
        <v>1.8910039999999999</v>
      </c>
      <c r="H41" s="105">
        <v>1.5988548999999999</v>
      </c>
      <c r="I41" s="105">
        <v>1.3978863000000001</v>
      </c>
      <c r="J41" s="105">
        <v>1.3445944000000001</v>
      </c>
      <c r="K41" s="105">
        <v>1.3572236</v>
      </c>
      <c r="L41" s="105">
        <v>1.3004143000000001</v>
      </c>
      <c r="M41" s="105">
        <v>1.3866716000000001</v>
      </c>
      <c r="N41" s="105">
        <v>1.3476632</v>
      </c>
      <c r="O41" s="105">
        <v>1.4529802000000003</v>
      </c>
      <c r="P41" s="106">
        <v>1.6293883</v>
      </c>
      <c r="Q41" s="414">
        <f t="shared" si="0"/>
        <v>18.232486199999997</v>
      </c>
      <c r="R41" s="1444"/>
      <c r="S41" s="1325"/>
      <c r="T41" s="1325"/>
      <c r="U41" s="1325"/>
      <c r="V41" s="1325"/>
      <c r="W41" s="1325"/>
      <c r="X41" s="1325"/>
      <c r="Y41" s="1325"/>
      <c r="Z41" s="1325"/>
      <c r="AA41" s="1325"/>
      <c r="AB41" s="1325"/>
      <c r="AC41" s="1325"/>
      <c r="AD41" s="1325"/>
      <c r="AE41" s="1325"/>
      <c r="AF41" s="1325"/>
      <c r="AG41" s="1325"/>
      <c r="AH41" s="1325"/>
      <c r="AI41" s="1325"/>
      <c r="AJ41" s="1325"/>
      <c r="AK41" s="1325"/>
      <c r="AL41" s="1325"/>
      <c r="AM41" s="1325"/>
      <c r="AN41" s="1325"/>
      <c r="AO41" s="1325"/>
      <c r="AP41" s="1325"/>
      <c r="AQ41" s="1325"/>
      <c r="AR41" s="1325"/>
      <c r="AS41" s="1325"/>
      <c r="AT41" s="1325"/>
      <c r="AU41" s="1325"/>
      <c r="AV41" s="1325"/>
      <c r="AW41" s="1325"/>
      <c r="AX41" s="1325"/>
      <c r="AY41" s="1325"/>
      <c r="AZ41" s="1325"/>
      <c r="BA41" s="1325"/>
      <c r="BB41" s="1325"/>
      <c r="BC41" s="1323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62"/>
      <c r="CY41" s="62"/>
      <c r="CZ41" s="62"/>
      <c r="DA41" s="62"/>
      <c r="DB41" s="62"/>
      <c r="DC41" s="62"/>
      <c r="DD41" s="62"/>
      <c r="DE41" s="62"/>
      <c r="DF41" s="62"/>
      <c r="DG41" s="62"/>
      <c r="DH41" s="62"/>
      <c r="DI41" s="62"/>
      <c r="DJ41" s="62"/>
      <c r="DK41" s="62"/>
      <c r="DL41" s="62"/>
      <c r="DM41" s="62"/>
      <c r="DN41" s="62"/>
      <c r="DO41" s="62"/>
      <c r="DP41" s="62"/>
      <c r="DQ41" s="62"/>
      <c r="DR41" s="62"/>
      <c r="DS41" s="62"/>
      <c r="DT41" s="62"/>
      <c r="DU41" s="62"/>
      <c r="DV41" s="62"/>
      <c r="DW41" s="62"/>
      <c r="DX41" s="62"/>
      <c r="DY41" s="62"/>
      <c r="DZ41" s="62"/>
      <c r="EA41" s="62"/>
      <c r="EB41" s="62"/>
      <c r="EC41" s="62"/>
      <c r="ED41" s="62"/>
      <c r="EE41" s="62"/>
      <c r="EF41" s="62"/>
      <c r="EG41" s="62"/>
      <c r="EH41" s="62"/>
      <c r="EI41" s="62"/>
      <c r="EJ41" s="62"/>
      <c r="EK41" s="62"/>
      <c r="EL41" s="62"/>
      <c r="EM41" s="62"/>
      <c r="EN41" s="62"/>
      <c r="EO41" s="62"/>
      <c r="EP41" s="62"/>
      <c r="EQ41" s="62"/>
      <c r="ER41" s="62"/>
      <c r="ES41" s="62"/>
      <c r="ET41" s="62"/>
      <c r="EU41" s="62"/>
      <c r="EV41" s="62"/>
      <c r="EW41" s="62"/>
      <c r="EX41" s="62"/>
      <c r="EY41" s="62"/>
      <c r="EZ41" s="62"/>
      <c r="FA41" s="62"/>
      <c r="FB41" s="62"/>
    </row>
    <row r="42" spans="2:158" s="3" customFormat="1" ht="18.75" customHeight="1">
      <c r="B42" s="1099">
        <v>10</v>
      </c>
      <c r="C42" s="1033" t="s">
        <v>278</v>
      </c>
      <c r="D42" s="111" t="s">
        <v>46</v>
      </c>
      <c r="E42" s="532">
        <v>26.400735599999997</v>
      </c>
      <c r="F42" s="535">
        <v>23.960072199999999</v>
      </c>
      <c r="G42" s="535">
        <v>27.471304300000003</v>
      </c>
      <c r="H42" s="535">
        <v>27.666492599999994</v>
      </c>
      <c r="I42" s="535">
        <v>25.385867400000002</v>
      </c>
      <c r="J42" s="535">
        <v>28.134366400000005</v>
      </c>
      <c r="K42" s="535">
        <v>28.119610700000003</v>
      </c>
      <c r="L42" s="535">
        <v>26.631877299999999</v>
      </c>
      <c r="M42" s="535">
        <v>25.481959500000002</v>
      </c>
      <c r="N42" s="535">
        <v>27.563803900000003</v>
      </c>
      <c r="O42" s="535">
        <v>27.263924199999998</v>
      </c>
      <c r="P42" s="536">
        <v>24.768089600000003</v>
      </c>
      <c r="Q42" s="1257">
        <f t="shared" ref="Q42:Q73" si="1">SUM(E42:P42)</f>
        <v>318.84810370000002</v>
      </c>
      <c r="R42" s="1444"/>
      <c r="S42" s="1325"/>
      <c r="T42" s="1325"/>
      <c r="U42" s="1325"/>
      <c r="V42" s="1325"/>
      <c r="W42" s="1325"/>
      <c r="X42" s="1325"/>
      <c r="Y42" s="1325"/>
      <c r="Z42" s="1325"/>
      <c r="AA42" s="1325"/>
      <c r="AB42" s="1325"/>
      <c r="AC42" s="1325"/>
      <c r="AD42" s="1325"/>
      <c r="AE42" s="1325"/>
      <c r="AF42" s="1325"/>
      <c r="AG42" s="1325"/>
      <c r="AH42" s="1325"/>
      <c r="AI42" s="1325"/>
      <c r="AJ42" s="1325"/>
      <c r="AK42" s="1325"/>
      <c r="AL42" s="1325"/>
      <c r="AM42" s="1325"/>
      <c r="AN42" s="1325"/>
      <c r="AO42" s="1325"/>
      <c r="AP42" s="1325"/>
      <c r="AQ42" s="1325"/>
      <c r="AR42" s="1325"/>
      <c r="AS42" s="1325"/>
      <c r="AT42" s="1325"/>
      <c r="AU42" s="1325"/>
      <c r="AV42" s="1325"/>
      <c r="AW42" s="1325"/>
      <c r="AX42" s="1325"/>
      <c r="AY42" s="1325"/>
      <c r="AZ42" s="1325"/>
      <c r="BA42" s="1325"/>
      <c r="BB42" s="1325"/>
      <c r="BC42" s="1323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62"/>
      <c r="CY42" s="62"/>
      <c r="CZ42" s="62"/>
      <c r="DA42" s="62"/>
      <c r="DB42" s="62"/>
      <c r="DC42" s="62"/>
      <c r="DD42" s="62"/>
      <c r="DE42" s="62"/>
      <c r="DF42" s="62"/>
      <c r="DG42" s="62"/>
      <c r="DH42" s="62"/>
      <c r="DI42" s="62"/>
      <c r="DJ42" s="62"/>
      <c r="DK42" s="62"/>
      <c r="DL42" s="62"/>
      <c r="DM42" s="62"/>
      <c r="DN42" s="62"/>
      <c r="DO42" s="62"/>
      <c r="DP42" s="62"/>
      <c r="DQ42" s="62"/>
      <c r="DR42" s="62"/>
      <c r="DS42" s="62"/>
      <c r="DT42" s="62"/>
      <c r="DU42" s="62"/>
      <c r="DV42" s="62"/>
      <c r="DW42" s="62"/>
      <c r="DX42" s="62"/>
      <c r="DY42" s="62"/>
      <c r="DZ42" s="62"/>
      <c r="EA42" s="62"/>
      <c r="EB42" s="62"/>
      <c r="EC42" s="62"/>
      <c r="ED42" s="62"/>
      <c r="EE42" s="62"/>
      <c r="EF42" s="62"/>
      <c r="EG42" s="62"/>
      <c r="EH42" s="62"/>
      <c r="EI42" s="62"/>
      <c r="EJ42" s="62"/>
      <c r="EK42" s="62"/>
      <c r="EL42" s="62"/>
      <c r="EM42" s="62"/>
      <c r="EN42" s="62"/>
      <c r="EO42" s="62"/>
      <c r="EP42" s="62"/>
      <c r="EQ42" s="62"/>
      <c r="ER42" s="62"/>
      <c r="ES42" s="62"/>
      <c r="ET42" s="62"/>
      <c r="EU42" s="62"/>
      <c r="EV42" s="62"/>
      <c r="EW42" s="62"/>
      <c r="EX42" s="62"/>
      <c r="EY42" s="62"/>
      <c r="EZ42" s="62"/>
      <c r="FA42" s="62"/>
      <c r="FB42" s="62"/>
    </row>
    <row r="43" spans="2:158" s="3" customFormat="1" ht="18.75" customHeight="1">
      <c r="B43" s="1097"/>
      <c r="C43" s="1033"/>
      <c r="D43" s="112" t="s">
        <v>47</v>
      </c>
      <c r="E43" s="539"/>
      <c r="F43" s="123"/>
      <c r="G43" s="123"/>
      <c r="H43" s="123"/>
      <c r="I43" s="123"/>
      <c r="J43" s="123"/>
      <c r="K43" s="123"/>
      <c r="L43" s="123"/>
      <c r="M43" s="123"/>
      <c r="N43" s="123"/>
      <c r="O43" s="123"/>
      <c r="P43" s="124"/>
      <c r="Q43" s="1257">
        <f t="shared" si="1"/>
        <v>0</v>
      </c>
      <c r="R43" s="1444"/>
      <c r="S43" s="1325"/>
      <c r="T43" s="1325"/>
      <c r="U43" s="1325"/>
      <c r="V43" s="1325"/>
      <c r="W43" s="1325"/>
      <c r="X43" s="1325"/>
      <c r="Y43" s="1325"/>
      <c r="Z43" s="1325"/>
      <c r="AA43" s="1325"/>
      <c r="AB43" s="1325"/>
      <c r="AC43" s="1325"/>
      <c r="AD43" s="1325"/>
      <c r="AE43" s="1325"/>
      <c r="AF43" s="1325"/>
      <c r="AG43" s="1325"/>
      <c r="AH43" s="1325"/>
      <c r="AI43" s="1325"/>
      <c r="AJ43" s="1325"/>
      <c r="AK43" s="1325"/>
      <c r="AL43" s="1325"/>
      <c r="AM43" s="1325"/>
      <c r="AN43" s="1325"/>
      <c r="AO43" s="1325"/>
      <c r="AP43" s="1325"/>
      <c r="AQ43" s="1325"/>
      <c r="AR43" s="1325"/>
      <c r="AS43" s="1325"/>
      <c r="AT43" s="1325"/>
      <c r="AU43" s="1325"/>
      <c r="AV43" s="1325"/>
      <c r="AW43" s="1325"/>
      <c r="AX43" s="1325"/>
      <c r="AY43" s="1325"/>
      <c r="AZ43" s="1325"/>
      <c r="BA43" s="1325"/>
      <c r="BB43" s="1325"/>
      <c r="BC43" s="1323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62"/>
      <c r="CY43" s="62"/>
      <c r="CZ43" s="62"/>
      <c r="DA43" s="62"/>
      <c r="DB43" s="62"/>
      <c r="DC43" s="62"/>
      <c r="DD43" s="62"/>
      <c r="DE43" s="62"/>
      <c r="DF43" s="62"/>
      <c r="DG43" s="62"/>
      <c r="DH43" s="62"/>
      <c r="DI43" s="62"/>
      <c r="DJ43" s="62"/>
      <c r="DK43" s="62"/>
      <c r="DL43" s="62"/>
      <c r="DM43" s="62"/>
      <c r="DN43" s="62"/>
      <c r="DO43" s="62"/>
      <c r="DP43" s="62"/>
      <c r="DQ43" s="62"/>
      <c r="DR43" s="62"/>
      <c r="DS43" s="62"/>
      <c r="DT43" s="62"/>
      <c r="DU43" s="62"/>
      <c r="DV43" s="62"/>
      <c r="DW43" s="62"/>
      <c r="DX43" s="62"/>
      <c r="DY43" s="62"/>
      <c r="DZ43" s="62"/>
      <c r="EA43" s="62"/>
      <c r="EB43" s="62"/>
      <c r="EC43" s="62"/>
      <c r="ED43" s="62"/>
      <c r="EE43" s="62"/>
      <c r="EF43" s="62"/>
      <c r="EG43" s="62"/>
      <c r="EH43" s="62"/>
      <c r="EI43" s="62"/>
      <c r="EJ43" s="62"/>
      <c r="EK43" s="62"/>
      <c r="EL43" s="62"/>
      <c r="EM43" s="62"/>
      <c r="EN43" s="62"/>
      <c r="EO43" s="62"/>
      <c r="EP43" s="62"/>
      <c r="EQ43" s="62"/>
      <c r="ER43" s="62"/>
      <c r="ES43" s="62"/>
      <c r="ET43" s="62"/>
      <c r="EU43" s="62"/>
      <c r="EV43" s="62"/>
      <c r="EW43" s="62"/>
      <c r="EX43" s="62"/>
      <c r="EY43" s="62"/>
      <c r="EZ43" s="62"/>
      <c r="FA43" s="62"/>
      <c r="FB43" s="62"/>
    </row>
    <row r="44" spans="2:158" s="3" customFormat="1" ht="18.75" customHeight="1">
      <c r="B44" s="1097"/>
      <c r="C44" s="1101"/>
      <c r="D44" s="112" t="s">
        <v>48</v>
      </c>
      <c r="E44" s="1262">
        <v>6.5642500000000006E-2</v>
      </c>
      <c r="F44" s="1258">
        <v>5.1393000000000001E-2</v>
      </c>
      <c r="G44" s="1258">
        <v>3.4770700000000002E-2</v>
      </c>
      <c r="H44" s="1258">
        <v>1.10308E-2</v>
      </c>
      <c r="I44" s="1258">
        <v>1.18017E-2</v>
      </c>
      <c r="J44" s="1258">
        <v>1.03292E-2</v>
      </c>
      <c r="K44" s="1258">
        <v>1.10235E-2</v>
      </c>
      <c r="L44" s="1258">
        <v>1.1265499999999999E-2</v>
      </c>
      <c r="M44" s="1258">
        <v>9.6530000000000001E-3</v>
      </c>
      <c r="N44" s="120">
        <v>8.7413999999999999E-3</v>
      </c>
      <c r="O44" s="1258">
        <v>8.4273999999999998E-3</v>
      </c>
      <c r="P44" s="121">
        <v>8.4986000000000003E-3</v>
      </c>
      <c r="Q44" s="97">
        <f t="shared" si="1"/>
        <v>0.24257730000000002</v>
      </c>
      <c r="R44" s="1444"/>
      <c r="S44" s="1325"/>
      <c r="T44" s="1325"/>
      <c r="U44" s="1325"/>
      <c r="V44" s="1325"/>
      <c r="W44" s="1325"/>
      <c r="X44" s="1325"/>
      <c r="Y44" s="1325"/>
      <c r="Z44" s="1325"/>
      <c r="AA44" s="1325"/>
      <c r="AB44" s="1325"/>
      <c r="AC44" s="1325"/>
      <c r="AD44" s="1325"/>
      <c r="AE44" s="1325"/>
      <c r="AF44" s="1325"/>
      <c r="AG44" s="1325"/>
      <c r="AH44" s="1325"/>
      <c r="AI44" s="1325"/>
      <c r="AJ44" s="1325"/>
      <c r="AK44" s="1325"/>
      <c r="AL44" s="1325"/>
      <c r="AM44" s="1325"/>
      <c r="AN44" s="1325"/>
      <c r="AO44" s="1325"/>
      <c r="AP44" s="1325"/>
      <c r="AQ44" s="1325"/>
      <c r="AR44" s="1325"/>
      <c r="AS44" s="1325"/>
      <c r="AT44" s="1325"/>
      <c r="AU44" s="1325"/>
      <c r="AV44" s="1325"/>
      <c r="AW44" s="1325"/>
      <c r="AX44" s="1325"/>
      <c r="AY44" s="1325"/>
      <c r="AZ44" s="1325"/>
      <c r="BA44" s="1325"/>
      <c r="BB44" s="1325"/>
      <c r="BC44" s="1323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62"/>
      <c r="CY44" s="62"/>
      <c r="CZ44" s="62"/>
      <c r="DA44" s="62"/>
      <c r="DB44" s="62"/>
      <c r="DC44" s="62"/>
      <c r="DD44" s="62"/>
      <c r="DE44" s="62"/>
      <c r="DF44" s="62"/>
      <c r="DG44" s="62"/>
      <c r="DH44" s="62"/>
      <c r="DI44" s="62"/>
      <c r="DJ44" s="62"/>
      <c r="DK44" s="62"/>
      <c r="DL44" s="62"/>
      <c r="DM44" s="62"/>
      <c r="DN44" s="62"/>
      <c r="DO44" s="62"/>
      <c r="DP44" s="62"/>
      <c r="DQ44" s="62"/>
      <c r="DR44" s="62"/>
      <c r="DS44" s="62"/>
      <c r="DT44" s="62"/>
      <c r="DU44" s="62"/>
      <c r="DV44" s="62"/>
      <c r="DW44" s="62"/>
      <c r="DX44" s="62"/>
      <c r="DY44" s="62"/>
      <c r="DZ44" s="62"/>
      <c r="EA44" s="62"/>
      <c r="EB44" s="62"/>
      <c r="EC44" s="62"/>
      <c r="ED44" s="62"/>
      <c r="EE44" s="62"/>
      <c r="EF44" s="62"/>
      <c r="EG44" s="62"/>
      <c r="EH44" s="62"/>
      <c r="EI44" s="62"/>
      <c r="EJ44" s="62"/>
      <c r="EK44" s="62"/>
      <c r="EL44" s="62"/>
      <c r="EM44" s="62"/>
      <c r="EN44" s="62"/>
      <c r="EO44" s="62"/>
      <c r="EP44" s="62"/>
      <c r="EQ44" s="62"/>
      <c r="ER44" s="62"/>
      <c r="ES44" s="62"/>
      <c r="ET44" s="62"/>
      <c r="EU44" s="62"/>
      <c r="EV44" s="62"/>
      <c r="EW44" s="62"/>
      <c r="EX44" s="62"/>
      <c r="EY44" s="62"/>
      <c r="EZ44" s="62"/>
      <c r="FA44" s="62"/>
      <c r="FB44" s="62"/>
    </row>
    <row r="45" spans="2:158" s="3" customFormat="1" ht="18.75" customHeight="1">
      <c r="B45" s="1097"/>
      <c r="C45" s="1032"/>
      <c r="D45" s="103" t="s">
        <v>50</v>
      </c>
      <c r="E45" s="529">
        <v>26.466378100000004</v>
      </c>
      <c r="F45" s="105">
        <v>24.0114652</v>
      </c>
      <c r="G45" s="105">
        <v>27.506074999999999</v>
      </c>
      <c r="H45" s="105">
        <v>27.677523400000005</v>
      </c>
      <c r="I45" s="105">
        <v>25.397669099999998</v>
      </c>
      <c r="J45" s="105">
        <v>28.144695600000002</v>
      </c>
      <c r="K45" s="105">
        <v>28.130634200000003</v>
      </c>
      <c r="L45" s="105">
        <v>26.643142799999996</v>
      </c>
      <c r="M45" s="105">
        <v>25.491612500000002</v>
      </c>
      <c r="N45" s="105">
        <v>27.572545300000005</v>
      </c>
      <c r="O45" s="105">
        <v>27.272351600000007</v>
      </c>
      <c r="P45" s="106">
        <v>24.776588200000003</v>
      </c>
      <c r="Q45" s="414">
        <f t="shared" si="1"/>
        <v>319.09068100000002</v>
      </c>
      <c r="R45" s="1444"/>
      <c r="S45" s="1325"/>
      <c r="T45" s="1325"/>
      <c r="U45" s="1325"/>
      <c r="V45" s="1325"/>
      <c r="W45" s="1325"/>
      <c r="X45" s="1325"/>
      <c r="Y45" s="1325"/>
      <c r="Z45" s="1325"/>
      <c r="AA45" s="1325"/>
      <c r="AB45" s="1325"/>
      <c r="AC45" s="1325"/>
      <c r="AD45" s="1325"/>
      <c r="AE45" s="1325"/>
      <c r="AF45" s="1325"/>
      <c r="AG45" s="1325"/>
      <c r="AH45" s="1325"/>
      <c r="AI45" s="1325"/>
      <c r="AJ45" s="1325"/>
      <c r="AK45" s="1325"/>
      <c r="AL45" s="1325"/>
      <c r="AM45" s="1325"/>
      <c r="AN45" s="1325"/>
      <c r="AO45" s="1325"/>
      <c r="AP45" s="1325"/>
      <c r="AQ45" s="1325"/>
      <c r="AR45" s="1325"/>
      <c r="AS45" s="1325"/>
      <c r="AT45" s="1325"/>
      <c r="AU45" s="1325"/>
      <c r="AV45" s="1325"/>
      <c r="AW45" s="1325"/>
      <c r="AX45" s="1325"/>
      <c r="AY45" s="1325"/>
      <c r="AZ45" s="1325"/>
      <c r="BA45" s="1325"/>
      <c r="BB45" s="1325"/>
      <c r="BC45" s="1323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62"/>
      <c r="CY45" s="62"/>
      <c r="CZ45" s="62"/>
      <c r="DA45" s="62"/>
      <c r="DB45" s="62"/>
      <c r="DC45" s="62"/>
      <c r="DD45" s="62"/>
      <c r="DE45" s="62"/>
      <c r="DF45" s="62"/>
      <c r="DG45" s="62"/>
      <c r="DH45" s="62"/>
      <c r="DI45" s="62"/>
      <c r="DJ45" s="62"/>
      <c r="DK45" s="62"/>
      <c r="DL45" s="62"/>
      <c r="DM45" s="62"/>
      <c r="DN45" s="62"/>
      <c r="DO45" s="62"/>
      <c r="DP45" s="62"/>
      <c r="DQ45" s="62"/>
      <c r="DR45" s="62"/>
      <c r="DS45" s="62"/>
      <c r="DT45" s="62"/>
      <c r="DU45" s="62"/>
      <c r="DV45" s="62"/>
      <c r="DW45" s="62"/>
      <c r="DX45" s="62"/>
      <c r="DY45" s="62"/>
      <c r="DZ45" s="62"/>
      <c r="EA45" s="62"/>
      <c r="EB45" s="62"/>
      <c r="EC45" s="62"/>
      <c r="ED45" s="62"/>
      <c r="EE45" s="62"/>
      <c r="EF45" s="62"/>
      <c r="EG45" s="62"/>
      <c r="EH45" s="62"/>
      <c r="EI45" s="62"/>
      <c r="EJ45" s="62"/>
      <c r="EK45" s="62"/>
      <c r="EL45" s="62"/>
      <c r="EM45" s="62"/>
      <c r="EN45" s="62"/>
      <c r="EO45" s="62"/>
      <c r="EP45" s="62"/>
      <c r="EQ45" s="62"/>
      <c r="ER45" s="62"/>
      <c r="ES45" s="62"/>
      <c r="ET45" s="62"/>
      <c r="EU45" s="62"/>
      <c r="EV45" s="62"/>
      <c r="EW45" s="62"/>
      <c r="EX45" s="62"/>
      <c r="EY45" s="62"/>
      <c r="EZ45" s="62"/>
      <c r="FA45" s="62"/>
      <c r="FB45" s="62"/>
    </row>
    <row r="46" spans="2:158" s="3" customFormat="1" ht="18.75" customHeight="1">
      <c r="B46" s="1099">
        <v>11</v>
      </c>
      <c r="C46" s="1033" t="s">
        <v>52</v>
      </c>
      <c r="D46" s="111" t="s">
        <v>46</v>
      </c>
      <c r="E46" s="532"/>
      <c r="F46" s="535"/>
      <c r="G46" s="535"/>
      <c r="H46" s="535"/>
      <c r="I46" s="535"/>
      <c r="J46" s="535"/>
      <c r="K46" s="535">
        <v>4.9437000000000002E-2</v>
      </c>
      <c r="L46" s="535">
        <v>0.13609099999999999</v>
      </c>
      <c r="M46" s="535">
        <v>0.99427600000000005</v>
      </c>
      <c r="N46" s="1260">
        <v>1.8341179999999999</v>
      </c>
      <c r="O46" s="1260">
        <v>2.765752</v>
      </c>
      <c r="P46" s="1261">
        <v>6.4972830000000004</v>
      </c>
      <c r="Q46" s="1257">
        <f t="shared" si="1"/>
        <v>12.276956999999999</v>
      </c>
      <c r="R46" s="1444"/>
      <c r="S46" s="1325"/>
      <c r="T46" s="1325"/>
      <c r="U46" s="1325"/>
      <c r="V46" s="1325"/>
      <c r="W46" s="1325"/>
      <c r="X46" s="1325"/>
      <c r="Y46" s="1325"/>
      <c r="Z46" s="1325"/>
      <c r="AA46" s="1325"/>
      <c r="AB46" s="1325"/>
      <c r="AC46" s="1325"/>
      <c r="AD46" s="1325"/>
      <c r="AE46" s="1325"/>
      <c r="AF46" s="1325"/>
      <c r="AG46" s="1325"/>
      <c r="AH46" s="1325"/>
      <c r="AI46" s="1325"/>
      <c r="AJ46" s="1325"/>
      <c r="AK46" s="1325"/>
      <c r="AL46" s="1325"/>
      <c r="AM46" s="1325"/>
      <c r="AN46" s="1325"/>
      <c r="AO46" s="1325"/>
      <c r="AP46" s="1325"/>
      <c r="AQ46" s="1325"/>
      <c r="AR46" s="1325"/>
      <c r="AS46" s="1325"/>
      <c r="AT46" s="1325"/>
      <c r="AU46" s="1325"/>
      <c r="AV46" s="1325"/>
      <c r="AW46" s="1325"/>
      <c r="AX46" s="1325"/>
      <c r="AY46" s="1325"/>
      <c r="AZ46" s="1325"/>
      <c r="BA46" s="1325"/>
      <c r="BB46" s="1325"/>
      <c r="BC46" s="1323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62"/>
      <c r="CY46" s="62"/>
      <c r="CZ46" s="62"/>
      <c r="DA46" s="62"/>
      <c r="DB46" s="62"/>
      <c r="DC46" s="62"/>
      <c r="DD46" s="62"/>
      <c r="DE46" s="62"/>
      <c r="DF46" s="62"/>
      <c r="DG46" s="62"/>
      <c r="DH46" s="62"/>
      <c r="DI46" s="62"/>
      <c r="DJ46" s="62"/>
      <c r="DK46" s="62"/>
      <c r="DL46" s="62"/>
      <c r="DM46" s="62"/>
      <c r="DN46" s="62"/>
      <c r="DO46" s="62"/>
      <c r="DP46" s="62"/>
      <c r="DQ46" s="62"/>
      <c r="DR46" s="62"/>
      <c r="DS46" s="62"/>
      <c r="DT46" s="62"/>
      <c r="DU46" s="62"/>
      <c r="DV46" s="62"/>
      <c r="DW46" s="62"/>
      <c r="DX46" s="62"/>
      <c r="DY46" s="62"/>
      <c r="DZ46" s="62"/>
      <c r="EA46" s="62"/>
      <c r="EB46" s="62"/>
      <c r="EC46" s="62"/>
      <c r="ED46" s="62"/>
      <c r="EE46" s="62"/>
      <c r="EF46" s="62"/>
      <c r="EG46" s="62"/>
      <c r="EH46" s="62"/>
      <c r="EI46" s="62"/>
      <c r="EJ46" s="62"/>
      <c r="EK46" s="62"/>
      <c r="EL46" s="62"/>
      <c r="EM46" s="62"/>
      <c r="EN46" s="62"/>
      <c r="EO46" s="62"/>
      <c r="EP46" s="62"/>
      <c r="EQ46" s="62"/>
      <c r="ER46" s="62"/>
      <c r="ES46" s="62"/>
      <c r="ET46" s="62"/>
      <c r="EU46" s="62"/>
      <c r="EV46" s="62"/>
      <c r="EW46" s="62"/>
      <c r="EX46" s="62"/>
      <c r="EY46" s="62"/>
      <c r="EZ46" s="62"/>
      <c r="FA46" s="62"/>
      <c r="FB46" s="62"/>
    </row>
    <row r="47" spans="2:158" s="3" customFormat="1" ht="18.75" customHeight="1">
      <c r="B47" s="1097"/>
      <c r="C47" s="1033"/>
      <c r="D47" s="112" t="s">
        <v>47</v>
      </c>
      <c r="E47" s="532"/>
      <c r="F47" s="114"/>
      <c r="G47" s="114"/>
      <c r="H47" s="114"/>
      <c r="I47" s="114"/>
      <c r="J47" s="114"/>
      <c r="K47" s="114"/>
      <c r="L47" s="114"/>
      <c r="M47" s="114"/>
      <c r="N47" s="114"/>
      <c r="O47" s="114"/>
      <c r="P47" s="115"/>
      <c r="Q47" s="1257">
        <f t="shared" si="1"/>
        <v>0</v>
      </c>
      <c r="R47" s="1444"/>
      <c r="S47" s="1325"/>
      <c r="T47" s="1325"/>
      <c r="U47" s="1325"/>
      <c r="V47" s="1325"/>
      <c r="W47" s="1325"/>
      <c r="X47" s="1325"/>
      <c r="Y47" s="1325"/>
      <c r="Z47" s="1325"/>
      <c r="AA47" s="1325"/>
      <c r="AB47" s="1325"/>
      <c r="AC47" s="1325"/>
      <c r="AD47" s="1325"/>
      <c r="AE47" s="1325"/>
      <c r="AF47" s="1325"/>
      <c r="AG47" s="1325"/>
      <c r="AH47" s="1325"/>
      <c r="AI47" s="1325"/>
      <c r="AJ47" s="1325"/>
      <c r="AK47" s="1325"/>
      <c r="AL47" s="1325"/>
      <c r="AM47" s="1325"/>
      <c r="AN47" s="1325"/>
      <c r="AO47" s="1325"/>
      <c r="AP47" s="1325"/>
      <c r="AQ47" s="1325"/>
      <c r="AR47" s="1325"/>
      <c r="AS47" s="1325"/>
      <c r="AT47" s="1325"/>
      <c r="AU47" s="1325"/>
      <c r="AV47" s="1325"/>
      <c r="AW47" s="1325"/>
      <c r="AX47" s="1325"/>
      <c r="AY47" s="1325"/>
      <c r="AZ47" s="1325"/>
      <c r="BA47" s="1325"/>
      <c r="BB47" s="1325"/>
      <c r="BC47" s="1323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62"/>
      <c r="CY47" s="62"/>
      <c r="CZ47" s="62"/>
      <c r="DA47" s="62"/>
      <c r="DB47" s="62"/>
      <c r="DC47" s="62"/>
      <c r="DD47" s="62"/>
      <c r="DE47" s="62"/>
      <c r="DF47" s="62"/>
      <c r="DG47" s="62"/>
      <c r="DH47" s="62"/>
      <c r="DI47" s="62"/>
      <c r="DJ47" s="62"/>
      <c r="DK47" s="62"/>
      <c r="DL47" s="62"/>
      <c r="DM47" s="62"/>
      <c r="DN47" s="62"/>
      <c r="DO47" s="62"/>
      <c r="DP47" s="62"/>
      <c r="DQ47" s="62"/>
      <c r="DR47" s="62"/>
      <c r="DS47" s="62"/>
      <c r="DT47" s="62"/>
      <c r="DU47" s="62"/>
      <c r="DV47" s="62"/>
      <c r="DW47" s="62"/>
      <c r="DX47" s="62"/>
      <c r="DY47" s="62"/>
      <c r="DZ47" s="62"/>
      <c r="EA47" s="62"/>
      <c r="EB47" s="62"/>
      <c r="EC47" s="62"/>
      <c r="ED47" s="62"/>
      <c r="EE47" s="62"/>
      <c r="EF47" s="62"/>
      <c r="EG47" s="62"/>
      <c r="EH47" s="62"/>
      <c r="EI47" s="62"/>
      <c r="EJ47" s="62"/>
      <c r="EK47" s="62"/>
      <c r="EL47" s="62"/>
      <c r="EM47" s="62"/>
      <c r="EN47" s="62"/>
      <c r="EO47" s="62"/>
      <c r="EP47" s="62"/>
      <c r="EQ47" s="62"/>
      <c r="ER47" s="62"/>
      <c r="ES47" s="62"/>
      <c r="ET47" s="62"/>
      <c r="EU47" s="62"/>
      <c r="EV47" s="62"/>
      <c r="EW47" s="62"/>
      <c r="EX47" s="62"/>
      <c r="EY47" s="62"/>
      <c r="EZ47" s="62"/>
      <c r="FA47" s="62"/>
      <c r="FB47" s="62"/>
    </row>
    <row r="48" spans="2:158" s="3" customFormat="1" ht="18.75" customHeight="1">
      <c r="B48" s="1097"/>
      <c r="C48" s="1101"/>
      <c r="D48" s="112" t="s">
        <v>48</v>
      </c>
      <c r="E48" s="539">
        <v>12.520992</v>
      </c>
      <c r="F48" s="123">
        <v>12.256603000000002</v>
      </c>
      <c r="G48" s="123">
        <v>10.950495999999998</v>
      </c>
      <c r="H48" s="123">
        <v>9.5888359999999988</v>
      </c>
      <c r="I48" s="123">
        <v>18.218659000000002</v>
      </c>
      <c r="J48" s="123">
        <v>14.386614</v>
      </c>
      <c r="K48" s="123">
        <v>10.373593999999999</v>
      </c>
      <c r="L48" s="123">
        <v>9.9426280000000009</v>
      </c>
      <c r="M48" s="123">
        <v>9.6821589999999986</v>
      </c>
      <c r="N48" s="123">
        <v>10.443743</v>
      </c>
      <c r="O48" s="123">
        <v>15.530042999999999</v>
      </c>
      <c r="P48" s="124">
        <v>11.354010000000001</v>
      </c>
      <c r="Q48" s="1257">
        <f t="shared" si="1"/>
        <v>145.24837699999998</v>
      </c>
      <c r="R48" s="1444"/>
      <c r="S48" s="1325"/>
      <c r="T48" s="1325"/>
      <c r="U48" s="1325"/>
      <c r="V48" s="1325"/>
      <c r="W48" s="1325"/>
      <c r="X48" s="1325"/>
      <c r="Y48" s="1325"/>
      <c r="Z48" s="1325"/>
      <c r="AA48" s="1325"/>
      <c r="AB48" s="1325"/>
      <c r="AC48" s="1325"/>
      <c r="AD48" s="1325"/>
      <c r="AE48" s="1325"/>
      <c r="AF48" s="1325"/>
      <c r="AG48" s="1325"/>
      <c r="AH48" s="1325"/>
      <c r="AI48" s="1325"/>
      <c r="AJ48" s="1325"/>
      <c r="AK48" s="1325"/>
      <c r="AL48" s="1325"/>
      <c r="AM48" s="1325"/>
      <c r="AN48" s="1325"/>
      <c r="AO48" s="1325"/>
      <c r="AP48" s="1325"/>
      <c r="AQ48" s="1325"/>
      <c r="AR48" s="1325"/>
      <c r="AS48" s="1325"/>
      <c r="AT48" s="1325"/>
      <c r="AU48" s="1325"/>
      <c r="AV48" s="1325"/>
      <c r="AW48" s="1325"/>
      <c r="AX48" s="1325"/>
      <c r="AY48" s="1325"/>
      <c r="AZ48" s="1325"/>
      <c r="BA48" s="1325"/>
      <c r="BB48" s="1325"/>
      <c r="BC48" s="1323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62"/>
      <c r="CY48" s="62"/>
      <c r="CZ48" s="62"/>
      <c r="DA48" s="62"/>
      <c r="DB48" s="62"/>
      <c r="DC48" s="62"/>
      <c r="DD48" s="62"/>
      <c r="DE48" s="62"/>
      <c r="DF48" s="62"/>
      <c r="DG48" s="62"/>
      <c r="DH48" s="62"/>
      <c r="DI48" s="62"/>
      <c r="DJ48" s="62"/>
      <c r="DK48" s="62"/>
      <c r="DL48" s="62"/>
      <c r="DM48" s="62"/>
      <c r="DN48" s="62"/>
      <c r="DO48" s="62"/>
      <c r="DP48" s="62"/>
      <c r="DQ48" s="62"/>
      <c r="DR48" s="62"/>
      <c r="DS48" s="62"/>
      <c r="DT48" s="62"/>
      <c r="DU48" s="62"/>
      <c r="DV48" s="62"/>
      <c r="DW48" s="62"/>
      <c r="DX48" s="62"/>
      <c r="DY48" s="62"/>
      <c r="DZ48" s="62"/>
      <c r="EA48" s="62"/>
      <c r="EB48" s="62"/>
      <c r="EC48" s="62"/>
      <c r="ED48" s="62"/>
      <c r="EE48" s="62"/>
      <c r="EF48" s="62"/>
      <c r="EG48" s="62"/>
      <c r="EH48" s="62"/>
      <c r="EI48" s="62"/>
      <c r="EJ48" s="62"/>
      <c r="EK48" s="62"/>
      <c r="EL48" s="62"/>
      <c r="EM48" s="62"/>
      <c r="EN48" s="62"/>
      <c r="EO48" s="62"/>
      <c r="EP48" s="62"/>
      <c r="EQ48" s="62"/>
      <c r="ER48" s="62"/>
      <c r="ES48" s="62"/>
      <c r="ET48" s="62"/>
      <c r="EU48" s="62"/>
      <c r="EV48" s="62"/>
      <c r="EW48" s="62"/>
      <c r="EX48" s="62"/>
      <c r="EY48" s="62"/>
      <c r="EZ48" s="62"/>
      <c r="FA48" s="62"/>
      <c r="FB48" s="62"/>
    </row>
    <row r="49" spans="2:158" s="3" customFormat="1" ht="18.75" customHeight="1">
      <c r="B49" s="1097"/>
      <c r="C49" s="1032"/>
      <c r="D49" s="103" t="s">
        <v>50</v>
      </c>
      <c r="E49" s="529">
        <v>12.520992</v>
      </c>
      <c r="F49" s="105">
        <v>12.256603000000002</v>
      </c>
      <c r="G49" s="105">
        <v>10.950495999999998</v>
      </c>
      <c r="H49" s="105">
        <v>9.5888359999999988</v>
      </c>
      <c r="I49" s="105">
        <v>18.218659000000002</v>
      </c>
      <c r="J49" s="105">
        <v>14.386614</v>
      </c>
      <c r="K49" s="105">
        <v>10.423030999999998</v>
      </c>
      <c r="L49" s="105">
        <v>10.078719</v>
      </c>
      <c r="M49" s="105">
        <v>10.676435</v>
      </c>
      <c r="N49" s="105">
        <v>12.277861</v>
      </c>
      <c r="O49" s="105">
        <v>18.295795000000002</v>
      </c>
      <c r="P49" s="106">
        <v>17.851293000000002</v>
      </c>
      <c r="Q49" s="414">
        <f t="shared" si="1"/>
        <v>157.52533399999999</v>
      </c>
      <c r="R49" s="1444"/>
      <c r="S49" s="1325"/>
      <c r="T49" s="1325"/>
      <c r="U49" s="1325"/>
      <c r="V49" s="1325"/>
      <c r="W49" s="1325"/>
      <c r="X49" s="1325"/>
      <c r="Y49" s="1325"/>
      <c r="Z49" s="1325"/>
      <c r="AA49" s="1325"/>
      <c r="AB49" s="1325"/>
      <c r="AC49" s="1325"/>
      <c r="AD49" s="1325"/>
      <c r="AE49" s="1325"/>
      <c r="AF49" s="1325"/>
      <c r="AG49" s="1325"/>
      <c r="AH49" s="1325"/>
      <c r="AI49" s="1325"/>
      <c r="AJ49" s="1325"/>
      <c r="AK49" s="1325"/>
      <c r="AL49" s="1325"/>
      <c r="AM49" s="1325"/>
      <c r="AN49" s="1325"/>
      <c r="AO49" s="1325"/>
      <c r="AP49" s="1325"/>
      <c r="AQ49" s="1325"/>
      <c r="AR49" s="1325"/>
      <c r="AS49" s="1325"/>
      <c r="AT49" s="1325"/>
      <c r="AU49" s="1325"/>
      <c r="AV49" s="1325"/>
      <c r="AW49" s="1325"/>
      <c r="AX49" s="1325"/>
      <c r="AY49" s="1325"/>
      <c r="AZ49" s="1325"/>
      <c r="BA49" s="1325"/>
      <c r="BB49" s="1325"/>
      <c r="BC49" s="1323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62"/>
      <c r="CX49" s="62"/>
      <c r="CY49" s="62"/>
      <c r="CZ49" s="62"/>
      <c r="DA49" s="62"/>
      <c r="DB49" s="62"/>
      <c r="DC49" s="62"/>
      <c r="DD49" s="62"/>
      <c r="DE49" s="62"/>
      <c r="DF49" s="62"/>
      <c r="DG49" s="62"/>
      <c r="DH49" s="62"/>
      <c r="DI49" s="62"/>
      <c r="DJ49" s="62"/>
      <c r="DK49" s="62"/>
      <c r="DL49" s="62"/>
      <c r="DM49" s="62"/>
      <c r="DN49" s="62"/>
      <c r="DO49" s="62"/>
      <c r="DP49" s="62"/>
      <c r="DQ49" s="62"/>
      <c r="DR49" s="62"/>
      <c r="DS49" s="62"/>
      <c r="DT49" s="62"/>
      <c r="DU49" s="62"/>
      <c r="DV49" s="62"/>
      <c r="DW49" s="62"/>
      <c r="DX49" s="62"/>
      <c r="DY49" s="62"/>
      <c r="DZ49" s="62"/>
      <c r="EA49" s="62"/>
      <c r="EB49" s="62"/>
      <c r="EC49" s="62"/>
      <c r="ED49" s="62"/>
      <c r="EE49" s="62"/>
      <c r="EF49" s="62"/>
      <c r="EG49" s="62"/>
      <c r="EH49" s="62"/>
      <c r="EI49" s="62"/>
      <c r="EJ49" s="62"/>
      <c r="EK49" s="62"/>
      <c r="EL49" s="62"/>
      <c r="EM49" s="62"/>
      <c r="EN49" s="62"/>
      <c r="EO49" s="62"/>
      <c r="EP49" s="62"/>
      <c r="EQ49" s="62"/>
      <c r="ER49" s="62"/>
      <c r="ES49" s="62"/>
      <c r="ET49" s="62"/>
      <c r="EU49" s="62"/>
      <c r="EV49" s="62"/>
      <c r="EW49" s="62"/>
      <c r="EX49" s="62"/>
      <c r="EY49" s="62"/>
      <c r="EZ49" s="62"/>
      <c r="FA49" s="62"/>
      <c r="FB49" s="62"/>
    </row>
    <row r="50" spans="2:158" s="3" customFormat="1" ht="18.75" customHeight="1">
      <c r="B50" s="1099">
        <v>12</v>
      </c>
      <c r="C50" s="1033" t="s">
        <v>314</v>
      </c>
      <c r="D50" s="111" t="s">
        <v>46</v>
      </c>
      <c r="E50" s="532"/>
      <c r="F50" s="535"/>
      <c r="G50" s="535"/>
      <c r="H50" s="535"/>
      <c r="I50" s="535"/>
      <c r="J50" s="535"/>
      <c r="K50" s="535"/>
      <c r="L50" s="535"/>
      <c r="M50" s="535"/>
      <c r="N50" s="535"/>
      <c r="O50" s="535"/>
      <c r="P50" s="536"/>
      <c r="Q50" s="1257">
        <f t="shared" si="1"/>
        <v>0</v>
      </c>
      <c r="R50" s="1444"/>
      <c r="S50" s="1325"/>
      <c r="T50" s="1325"/>
      <c r="U50" s="1325"/>
      <c r="V50" s="1325"/>
      <c r="W50" s="1325"/>
      <c r="X50" s="1325"/>
      <c r="Y50" s="1325"/>
      <c r="Z50" s="1325"/>
      <c r="AA50" s="1325"/>
      <c r="AB50" s="1325"/>
      <c r="AC50" s="1325"/>
      <c r="AD50" s="1325"/>
      <c r="AE50" s="1325"/>
      <c r="AF50" s="1325"/>
      <c r="AG50" s="1325"/>
      <c r="AH50" s="1325"/>
      <c r="AI50" s="1325"/>
      <c r="AJ50" s="1325"/>
      <c r="AK50" s="1325"/>
      <c r="AL50" s="1325"/>
      <c r="AM50" s="1325"/>
      <c r="AN50" s="1325"/>
      <c r="AO50" s="1325"/>
      <c r="AP50" s="1325"/>
      <c r="AQ50" s="1325"/>
      <c r="AR50" s="1325"/>
      <c r="AS50" s="1325"/>
      <c r="AT50" s="1325"/>
      <c r="AU50" s="1325"/>
      <c r="AV50" s="1325"/>
      <c r="AW50" s="1325"/>
      <c r="AX50" s="1325"/>
      <c r="AY50" s="1325"/>
      <c r="AZ50" s="1325"/>
      <c r="BA50" s="1325"/>
      <c r="BB50" s="1325"/>
      <c r="BC50" s="1323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62"/>
      <c r="CX50" s="62"/>
      <c r="CY50" s="62"/>
      <c r="CZ50" s="62"/>
      <c r="DA50" s="62"/>
      <c r="DB50" s="62"/>
      <c r="DC50" s="62"/>
      <c r="DD50" s="62"/>
      <c r="DE50" s="62"/>
      <c r="DF50" s="62"/>
      <c r="DG50" s="62"/>
      <c r="DH50" s="62"/>
      <c r="DI50" s="62"/>
      <c r="DJ50" s="62"/>
      <c r="DK50" s="62"/>
      <c r="DL50" s="62"/>
      <c r="DM50" s="62"/>
      <c r="DN50" s="62"/>
      <c r="DO50" s="62"/>
      <c r="DP50" s="62"/>
      <c r="DQ50" s="62"/>
      <c r="DR50" s="62"/>
      <c r="DS50" s="62"/>
      <c r="DT50" s="62"/>
      <c r="DU50" s="62"/>
      <c r="DV50" s="62"/>
      <c r="DW50" s="62"/>
      <c r="DX50" s="62"/>
      <c r="DY50" s="62"/>
      <c r="DZ50" s="62"/>
      <c r="EA50" s="62"/>
      <c r="EB50" s="62"/>
      <c r="EC50" s="62"/>
      <c r="ED50" s="62"/>
      <c r="EE50" s="62"/>
      <c r="EF50" s="62"/>
      <c r="EG50" s="62"/>
      <c r="EH50" s="62"/>
      <c r="EI50" s="62"/>
      <c r="EJ50" s="62"/>
      <c r="EK50" s="62"/>
      <c r="EL50" s="62"/>
      <c r="EM50" s="62"/>
      <c r="EN50" s="62"/>
      <c r="EO50" s="62"/>
      <c r="EP50" s="62"/>
      <c r="EQ50" s="62"/>
      <c r="ER50" s="62"/>
      <c r="ES50" s="62"/>
      <c r="ET50" s="62"/>
      <c r="EU50" s="62"/>
      <c r="EV50" s="62"/>
      <c r="EW50" s="62"/>
      <c r="EX50" s="62"/>
      <c r="EY50" s="62"/>
      <c r="EZ50" s="62"/>
      <c r="FA50" s="62"/>
      <c r="FB50" s="62"/>
    </row>
    <row r="51" spans="2:158" s="3" customFormat="1" ht="18.75" customHeight="1">
      <c r="B51" s="1097"/>
      <c r="C51" s="1033"/>
      <c r="D51" s="112" t="s">
        <v>47</v>
      </c>
      <c r="E51" s="532">
        <v>3.9979999999999998E-3</v>
      </c>
      <c r="F51" s="114">
        <v>3.7889999999999998E-3</v>
      </c>
      <c r="G51" s="114">
        <v>4.1260000000000003E-3</v>
      </c>
      <c r="H51" s="114">
        <v>4.0499999999999998E-3</v>
      </c>
      <c r="I51" s="114">
        <v>4.3899999999999998E-3</v>
      </c>
      <c r="J51" s="114">
        <v>4.1099999999999999E-3</v>
      </c>
      <c r="K51" s="114">
        <v>4.4339999999999996E-3</v>
      </c>
      <c r="L51" s="114">
        <v>3.5539999999999999E-3</v>
      </c>
      <c r="M51" s="114">
        <v>4.0600000000000002E-3</v>
      </c>
      <c r="N51" s="114">
        <v>4.2180000000000004E-3</v>
      </c>
      <c r="O51" s="114">
        <v>4.1729999999999996E-3</v>
      </c>
      <c r="P51" s="115">
        <v>4.2079999999999999E-3</v>
      </c>
      <c r="Q51" s="1257">
        <f t="shared" si="1"/>
        <v>4.9110000000000001E-2</v>
      </c>
      <c r="R51" s="1444"/>
      <c r="S51" s="1325"/>
      <c r="T51" s="1325"/>
      <c r="U51" s="1325"/>
      <c r="V51" s="1325"/>
      <c r="W51" s="1325"/>
      <c r="X51" s="1325"/>
      <c r="Y51" s="1325"/>
      <c r="Z51" s="1325"/>
      <c r="AA51" s="1325"/>
      <c r="AB51" s="1325"/>
      <c r="AC51" s="1325"/>
      <c r="AD51" s="1325"/>
      <c r="AE51" s="1325"/>
      <c r="AF51" s="1325"/>
      <c r="AG51" s="1325"/>
      <c r="AH51" s="1325"/>
      <c r="AI51" s="1325"/>
      <c r="AJ51" s="1325"/>
      <c r="AK51" s="1325"/>
      <c r="AL51" s="1325"/>
      <c r="AM51" s="1325"/>
      <c r="AN51" s="1325"/>
      <c r="AO51" s="1325"/>
      <c r="AP51" s="1325"/>
      <c r="AQ51" s="1325"/>
      <c r="AR51" s="1325"/>
      <c r="AS51" s="1325"/>
      <c r="AT51" s="1325"/>
      <c r="AU51" s="1325"/>
      <c r="AV51" s="1325"/>
      <c r="AW51" s="1325"/>
      <c r="AX51" s="1325"/>
      <c r="AY51" s="1325"/>
      <c r="AZ51" s="1325"/>
      <c r="BA51" s="1325"/>
      <c r="BB51" s="1325"/>
      <c r="BC51" s="1323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62"/>
      <c r="CX51" s="62"/>
      <c r="CY51" s="62"/>
      <c r="CZ51" s="62"/>
      <c r="DA51" s="62"/>
      <c r="DB51" s="62"/>
      <c r="DC51" s="62"/>
      <c r="DD51" s="62"/>
      <c r="DE51" s="62"/>
      <c r="DF51" s="62"/>
      <c r="DG51" s="62"/>
      <c r="DH51" s="62"/>
      <c r="DI51" s="62"/>
      <c r="DJ51" s="62"/>
      <c r="DK51" s="62"/>
      <c r="DL51" s="62"/>
      <c r="DM51" s="62"/>
      <c r="DN51" s="62"/>
      <c r="DO51" s="62"/>
      <c r="DP51" s="62"/>
      <c r="DQ51" s="62"/>
      <c r="DR51" s="62"/>
      <c r="DS51" s="62"/>
      <c r="DT51" s="62"/>
      <c r="DU51" s="62"/>
      <c r="DV51" s="62"/>
      <c r="DW51" s="62"/>
      <c r="DX51" s="62"/>
      <c r="DY51" s="62"/>
      <c r="DZ51" s="62"/>
      <c r="EA51" s="62"/>
      <c r="EB51" s="62"/>
      <c r="EC51" s="62"/>
      <c r="ED51" s="62"/>
      <c r="EE51" s="62"/>
      <c r="EF51" s="62"/>
      <c r="EG51" s="62"/>
      <c r="EH51" s="62"/>
      <c r="EI51" s="62"/>
      <c r="EJ51" s="62"/>
      <c r="EK51" s="62"/>
      <c r="EL51" s="62"/>
      <c r="EM51" s="62"/>
      <c r="EN51" s="62"/>
      <c r="EO51" s="62"/>
      <c r="EP51" s="62"/>
      <c r="EQ51" s="62"/>
      <c r="ER51" s="62"/>
      <c r="ES51" s="62"/>
      <c r="ET51" s="62"/>
      <c r="EU51" s="62"/>
      <c r="EV51" s="62"/>
      <c r="EW51" s="62"/>
      <c r="EX51" s="62"/>
      <c r="EY51" s="62"/>
      <c r="EZ51" s="62"/>
      <c r="FA51" s="62"/>
      <c r="FB51" s="62"/>
    </row>
    <row r="52" spans="2:158" s="3" customFormat="1" ht="18.75" customHeight="1">
      <c r="B52" s="1097"/>
      <c r="C52" s="1102"/>
      <c r="D52" s="112" t="s">
        <v>48</v>
      </c>
      <c r="E52" s="532"/>
      <c r="F52" s="114"/>
      <c r="G52" s="114"/>
      <c r="H52" s="114"/>
      <c r="I52" s="114"/>
      <c r="J52" s="114"/>
      <c r="K52" s="114"/>
      <c r="L52" s="114"/>
      <c r="M52" s="114"/>
      <c r="N52" s="114"/>
      <c r="O52" s="114"/>
      <c r="P52" s="115"/>
      <c r="Q52" s="1257">
        <f t="shared" si="1"/>
        <v>0</v>
      </c>
      <c r="R52" s="1444"/>
      <c r="S52" s="1325"/>
      <c r="T52" s="1325"/>
      <c r="U52" s="1325"/>
      <c r="V52" s="1325"/>
      <c r="W52" s="1325"/>
      <c r="X52" s="1325"/>
      <c r="Y52" s="1325"/>
      <c r="Z52" s="1325"/>
      <c r="AA52" s="1325"/>
      <c r="AB52" s="1325"/>
      <c r="AC52" s="1325"/>
      <c r="AD52" s="1325"/>
      <c r="AE52" s="1325"/>
      <c r="AF52" s="1325"/>
      <c r="AG52" s="1325"/>
      <c r="AH52" s="1325"/>
      <c r="AI52" s="1325"/>
      <c r="AJ52" s="1325"/>
      <c r="AK52" s="1325"/>
      <c r="AL52" s="1325"/>
      <c r="AM52" s="1325"/>
      <c r="AN52" s="1325"/>
      <c r="AO52" s="1325"/>
      <c r="AP52" s="1325"/>
      <c r="AQ52" s="1325"/>
      <c r="AR52" s="1325"/>
      <c r="AS52" s="1325"/>
      <c r="AT52" s="1325"/>
      <c r="AU52" s="1325"/>
      <c r="AV52" s="1325"/>
      <c r="AW52" s="1325"/>
      <c r="AX52" s="1325"/>
      <c r="AY52" s="1325"/>
      <c r="AZ52" s="1325"/>
      <c r="BA52" s="1325"/>
      <c r="BB52" s="1325"/>
      <c r="BC52" s="1323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62"/>
      <c r="CX52" s="62"/>
      <c r="CY52" s="62"/>
      <c r="CZ52" s="62"/>
      <c r="DA52" s="62"/>
      <c r="DB52" s="62"/>
      <c r="DC52" s="62"/>
      <c r="DD52" s="62"/>
      <c r="DE52" s="62"/>
      <c r="DF52" s="62"/>
      <c r="DG52" s="62"/>
      <c r="DH52" s="62"/>
      <c r="DI52" s="62"/>
      <c r="DJ52" s="62"/>
      <c r="DK52" s="62"/>
      <c r="DL52" s="62"/>
      <c r="DM52" s="62"/>
      <c r="DN52" s="62"/>
      <c r="DO52" s="62"/>
      <c r="DP52" s="62"/>
      <c r="DQ52" s="62"/>
      <c r="DR52" s="62"/>
      <c r="DS52" s="62"/>
      <c r="DT52" s="62"/>
      <c r="DU52" s="62"/>
      <c r="DV52" s="62"/>
      <c r="DW52" s="62"/>
      <c r="DX52" s="62"/>
      <c r="DY52" s="62"/>
      <c r="DZ52" s="62"/>
      <c r="EA52" s="62"/>
      <c r="EB52" s="62"/>
      <c r="EC52" s="62"/>
      <c r="ED52" s="62"/>
      <c r="EE52" s="62"/>
      <c r="EF52" s="62"/>
      <c r="EG52" s="62"/>
      <c r="EH52" s="62"/>
      <c r="EI52" s="62"/>
      <c r="EJ52" s="62"/>
      <c r="EK52" s="62"/>
      <c r="EL52" s="62"/>
      <c r="EM52" s="62"/>
      <c r="EN52" s="62"/>
      <c r="EO52" s="62"/>
      <c r="EP52" s="62"/>
      <c r="EQ52" s="62"/>
      <c r="ER52" s="62"/>
      <c r="ES52" s="62"/>
      <c r="ET52" s="62"/>
      <c r="EU52" s="62"/>
      <c r="EV52" s="62"/>
      <c r="EW52" s="62"/>
      <c r="EX52" s="62"/>
      <c r="EY52" s="62"/>
      <c r="EZ52" s="62"/>
      <c r="FA52" s="62"/>
      <c r="FB52" s="62"/>
    </row>
    <row r="53" spans="2:158" s="3" customFormat="1" ht="18.75" customHeight="1">
      <c r="B53" s="1097"/>
      <c r="C53" s="1032"/>
      <c r="D53" s="103" t="s">
        <v>50</v>
      </c>
      <c r="E53" s="529">
        <v>3.9979999999999998E-3</v>
      </c>
      <c r="F53" s="105">
        <v>3.7889999999999998E-3</v>
      </c>
      <c r="G53" s="105">
        <v>4.1260000000000003E-3</v>
      </c>
      <c r="H53" s="105">
        <v>4.0499999999999998E-3</v>
      </c>
      <c r="I53" s="105">
        <v>4.3899999999999998E-3</v>
      </c>
      <c r="J53" s="105">
        <v>4.1099999999999999E-3</v>
      </c>
      <c r="K53" s="105">
        <v>4.4339999999999996E-3</v>
      </c>
      <c r="L53" s="105">
        <v>3.5539999999999999E-3</v>
      </c>
      <c r="M53" s="105">
        <v>4.0600000000000002E-3</v>
      </c>
      <c r="N53" s="105">
        <v>4.2180000000000004E-3</v>
      </c>
      <c r="O53" s="105">
        <v>4.1729999999999996E-3</v>
      </c>
      <c r="P53" s="106">
        <v>4.2079999999999999E-3</v>
      </c>
      <c r="Q53" s="414">
        <f t="shared" si="1"/>
        <v>4.9110000000000001E-2</v>
      </c>
      <c r="R53" s="1444"/>
      <c r="S53" s="1325"/>
      <c r="T53" s="1325"/>
      <c r="U53" s="1325"/>
      <c r="V53" s="1325"/>
      <c r="W53" s="1325"/>
      <c r="X53" s="1325"/>
      <c r="Y53" s="1325"/>
      <c r="Z53" s="1325"/>
      <c r="AA53" s="1325"/>
      <c r="AB53" s="1325"/>
      <c r="AC53" s="1325"/>
      <c r="AD53" s="1325"/>
      <c r="AE53" s="1325"/>
      <c r="AF53" s="1325"/>
      <c r="AG53" s="1325"/>
      <c r="AH53" s="1325"/>
      <c r="AI53" s="1325"/>
      <c r="AJ53" s="1325"/>
      <c r="AK53" s="1325"/>
      <c r="AL53" s="1325"/>
      <c r="AM53" s="1325"/>
      <c r="AN53" s="1325"/>
      <c r="AO53" s="1325"/>
      <c r="AP53" s="1325"/>
      <c r="AQ53" s="1325"/>
      <c r="AR53" s="1325"/>
      <c r="AS53" s="1325"/>
      <c r="AT53" s="1325"/>
      <c r="AU53" s="1325"/>
      <c r="AV53" s="1325"/>
      <c r="AW53" s="1325"/>
      <c r="AX53" s="1325"/>
      <c r="AY53" s="1325"/>
      <c r="AZ53" s="1325"/>
      <c r="BA53" s="1325"/>
      <c r="BB53" s="1325"/>
      <c r="BC53" s="1323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62"/>
      <c r="CX53" s="62"/>
      <c r="CY53" s="62"/>
      <c r="CZ53" s="62"/>
      <c r="DA53" s="62"/>
      <c r="DB53" s="62"/>
      <c r="DC53" s="62"/>
      <c r="DD53" s="62"/>
      <c r="DE53" s="62"/>
      <c r="DF53" s="62"/>
      <c r="DG53" s="62"/>
      <c r="DH53" s="62"/>
      <c r="DI53" s="62"/>
      <c r="DJ53" s="62"/>
      <c r="DK53" s="62"/>
      <c r="DL53" s="62"/>
      <c r="DM53" s="62"/>
      <c r="DN53" s="62"/>
      <c r="DO53" s="62"/>
      <c r="DP53" s="62"/>
      <c r="DQ53" s="62"/>
      <c r="DR53" s="62"/>
      <c r="DS53" s="62"/>
      <c r="DT53" s="62"/>
      <c r="DU53" s="62"/>
      <c r="DV53" s="62"/>
      <c r="DW53" s="62"/>
      <c r="DX53" s="62"/>
      <c r="DY53" s="62"/>
      <c r="DZ53" s="62"/>
      <c r="EA53" s="62"/>
      <c r="EB53" s="62"/>
      <c r="EC53" s="62"/>
      <c r="ED53" s="62"/>
      <c r="EE53" s="62"/>
      <c r="EF53" s="62"/>
      <c r="EG53" s="62"/>
      <c r="EH53" s="62"/>
      <c r="EI53" s="62"/>
      <c r="EJ53" s="62"/>
      <c r="EK53" s="62"/>
      <c r="EL53" s="62"/>
      <c r="EM53" s="62"/>
      <c r="EN53" s="62"/>
      <c r="EO53" s="62"/>
      <c r="EP53" s="62"/>
      <c r="EQ53" s="62"/>
      <c r="ER53" s="62"/>
      <c r="ES53" s="62"/>
      <c r="ET53" s="62"/>
      <c r="EU53" s="62"/>
      <c r="EV53" s="62"/>
      <c r="EW53" s="62"/>
      <c r="EX53" s="62"/>
      <c r="EY53" s="62"/>
      <c r="EZ53" s="62"/>
      <c r="FA53" s="62"/>
      <c r="FB53" s="62"/>
    </row>
    <row r="54" spans="2:158" s="3" customFormat="1" ht="18.75" customHeight="1">
      <c r="B54" s="1099">
        <v>13</v>
      </c>
      <c r="C54" s="1103" t="s">
        <v>53</v>
      </c>
      <c r="D54" s="111" t="s">
        <v>46</v>
      </c>
      <c r="E54" s="532">
        <v>41.269151999999998</v>
      </c>
      <c r="F54" s="535">
        <v>44.323322500000003</v>
      </c>
      <c r="G54" s="535">
        <v>47.238019300000005</v>
      </c>
      <c r="H54" s="535">
        <v>44.411841199999998</v>
      </c>
      <c r="I54" s="535">
        <v>43.68785530000001</v>
      </c>
      <c r="J54" s="535">
        <v>42.962592900000004</v>
      </c>
      <c r="K54" s="535">
        <v>40.158093399999998</v>
      </c>
      <c r="L54" s="535">
        <v>40.559624200000002</v>
      </c>
      <c r="M54" s="535">
        <v>38.411174900000006</v>
      </c>
      <c r="N54" s="535">
        <v>43.030534100000004</v>
      </c>
      <c r="O54" s="535">
        <v>43.289051000000001</v>
      </c>
      <c r="P54" s="536">
        <v>44.241088999999995</v>
      </c>
      <c r="Q54" s="1257">
        <f t="shared" si="1"/>
        <v>513.58234979999997</v>
      </c>
      <c r="R54" s="1444"/>
      <c r="S54" s="1325"/>
      <c r="T54" s="1325"/>
      <c r="U54" s="1325"/>
      <c r="V54" s="1325"/>
      <c r="W54" s="1325"/>
      <c r="X54" s="1325"/>
      <c r="Y54" s="1325"/>
      <c r="Z54" s="1325"/>
      <c r="AA54" s="1325"/>
      <c r="AB54" s="1325"/>
      <c r="AC54" s="1325"/>
      <c r="AD54" s="1325"/>
      <c r="AE54" s="1325"/>
      <c r="AF54" s="1325"/>
      <c r="AG54" s="1325"/>
      <c r="AH54" s="1325"/>
      <c r="AI54" s="1325"/>
      <c r="AJ54" s="1325"/>
      <c r="AK54" s="1325"/>
      <c r="AL54" s="1325"/>
      <c r="AM54" s="1325"/>
      <c r="AN54" s="1325"/>
      <c r="AO54" s="1325"/>
      <c r="AP54" s="1325"/>
      <c r="AQ54" s="1325"/>
      <c r="AR54" s="1325"/>
      <c r="AS54" s="1325"/>
      <c r="AT54" s="1325"/>
      <c r="AU54" s="1325"/>
      <c r="AV54" s="1325"/>
      <c r="AW54" s="1325"/>
      <c r="AX54" s="1325"/>
      <c r="AY54" s="1325"/>
      <c r="AZ54" s="1325"/>
      <c r="BA54" s="1325"/>
      <c r="BB54" s="1325"/>
      <c r="BC54" s="1323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62"/>
      <c r="CX54" s="62"/>
      <c r="CY54" s="62"/>
      <c r="CZ54" s="62"/>
      <c r="DA54" s="62"/>
      <c r="DB54" s="62"/>
      <c r="DC54" s="62"/>
      <c r="DD54" s="62"/>
      <c r="DE54" s="62"/>
      <c r="DF54" s="62"/>
      <c r="DG54" s="62"/>
      <c r="DH54" s="62"/>
      <c r="DI54" s="62"/>
      <c r="DJ54" s="62"/>
      <c r="DK54" s="62"/>
      <c r="DL54" s="62"/>
      <c r="DM54" s="62"/>
      <c r="DN54" s="62"/>
      <c r="DO54" s="62"/>
      <c r="DP54" s="62"/>
      <c r="DQ54" s="62"/>
      <c r="DR54" s="62"/>
      <c r="DS54" s="62"/>
      <c r="DT54" s="62"/>
      <c r="DU54" s="62"/>
      <c r="DV54" s="62"/>
      <c r="DW54" s="62"/>
      <c r="DX54" s="62"/>
      <c r="DY54" s="62"/>
      <c r="DZ54" s="62"/>
      <c r="EA54" s="62"/>
      <c r="EB54" s="62"/>
      <c r="EC54" s="62"/>
      <c r="ED54" s="62"/>
      <c r="EE54" s="62"/>
      <c r="EF54" s="62"/>
      <c r="EG54" s="62"/>
      <c r="EH54" s="62"/>
      <c r="EI54" s="62"/>
      <c r="EJ54" s="62"/>
      <c r="EK54" s="62"/>
      <c r="EL54" s="62"/>
      <c r="EM54" s="62"/>
      <c r="EN54" s="62"/>
      <c r="EO54" s="62"/>
      <c r="EP54" s="62"/>
      <c r="EQ54" s="62"/>
      <c r="ER54" s="62"/>
      <c r="ES54" s="62"/>
      <c r="ET54" s="62"/>
      <c r="EU54" s="62"/>
      <c r="EV54" s="62"/>
      <c r="EW54" s="62"/>
      <c r="EX54" s="62"/>
      <c r="EY54" s="62"/>
      <c r="EZ54" s="62"/>
      <c r="FA54" s="62"/>
      <c r="FB54" s="62"/>
    </row>
    <row r="55" spans="2:158" s="3" customFormat="1" ht="18.75" customHeight="1">
      <c r="B55" s="1097"/>
      <c r="C55" s="1101"/>
      <c r="D55" s="112" t="s">
        <v>47</v>
      </c>
      <c r="E55" s="532">
        <v>5.4839117999999996</v>
      </c>
      <c r="F55" s="114">
        <v>5.7614456999999994</v>
      </c>
      <c r="G55" s="114">
        <v>5.9007857000000001</v>
      </c>
      <c r="H55" s="114">
        <v>6.8490281</v>
      </c>
      <c r="I55" s="114">
        <v>7.0785492999999988</v>
      </c>
      <c r="J55" s="114">
        <v>7.633497300000001</v>
      </c>
      <c r="K55" s="114">
        <v>7.7513797999999996</v>
      </c>
      <c r="L55" s="114">
        <v>6.8088106999999995</v>
      </c>
      <c r="M55" s="114">
        <v>6.9990531000000002</v>
      </c>
      <c r="N55" s="114">
        <v>7.6775482000000004</v>
      </c>
      <c r="O55" s="114">
        <v>7.4430444999999992</v>
      </c>
      <c r="P55" s="115">
        <v>7.2744710000000001</v>
      </c>
      <c r="Q55" s="1257">
        <f t="shared" si="1"/>
        <v>82.6615252</v>
      </c>
      <c r="R55" s="1444"/>
      <c r="S55" s="1325"/>
      <c r="T55" s="1325"/>
      <c r="U55" s="1325"/>
      <c r="V55" s="1325"/>
      <c r="W55" s="1325"/>
      <c r="X55" s="1325"/>
      <c r="Y55" s="1325"/>
      <c r="Z55" s="1325"/>
      <c r="AA55" s="1325"/>
      <c r="AB55" s="1325"/>
      <c r="AC55" s="1325"/>
      <c r="AD55" s="1325"/>
      <c r="AE55" s="1325"/>
      <c r="AF55" s="1325"/>
      <c r="AG55" s="1325"/>
      <c r="AH55" s="1325"/>
      <c r="AI55" s="1325"/>
      <c r="AJ55" s="1325"/>
      <c r="AK55" s="1325"/>
      <c r="AL55" s="1325"/>
      <c r="AM55" s="1325"/>
      <c r="AN55" s="1325"/>
      <c r="AO55" s="1325"/>
      <c r="AP55" s="1325"/>
      <c r="AQ55" s="1325"/>
      <c r="AR55" s="1325"/>
      <c r="AS55" s="1325"/>
      <c r="AT55" s="1325"/>
      <c r="AU55" s="1325"/>
      <c r="AV55" s="1325"/>
      <c r="AW55" s="1325"/>
      <c r="AX55" s="1325"/>
      <c r="AY55" s="1325"/>
      <c r="AZ55" s="1325"/>
      <c r="BA55" s="1325"/>
      <c r="BB55" s="1325"/>
      <c r="BC55" s="1323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62"/>
      <c r="CX55" s="62"/>
      <c r="CY55" s="62"/>
      <c r="CZ55" s="62"/>
      <c r="DA55" s="62"/>
      <c r="DB55" s="62"/>
      <c r="DC55" s="62"/>
      <c r="DD55" s="62"/>
      <c r="DE55" s="62"/>
      <c r="DF55" s="62"/>
      <c r="DG55" s="62"/>
      <c r="DH55" s="62"/>
      <c r="DI55" s="62"/>
      <c r="DJ55" s="62"/>
      <c r="DK55" s="62"/>
      <c r="DL55" s="62"/>
      <c r="DM55" s="62"/>
      <c r="DN55" s="62"/>
      <c r="DO55" s="62"/>
      <c r="DP55" s="62"/>
      <c r="DQ55" s="62"/>
      <c r="DR55" s="62"/>
      <c r="DS55" s="62"/>
      <c r="DT55" s="62"/>
      <c r="DU55" s="62"/>
      <c r="DV55" s="62"/>
      <c r="DW55" s="62"/>
      <c r="DX55" s="62"/>
      <c r="DY55" s="62"/>
      <c r="DZ55" s="62"/>
      <c r="EA55" s="62"/>
      <c r="EB55" s="62"/>
      <c r="EC55" s="62"/>
      <c r="ED55" s="62"/>
      <c r="EE55" s="62"/>
      <c r="EF55" s="62"/>
      <c r="EG55" s="62"/>
      <c r="EH55" s="62"/>
      <c r="EI55" s="62"/>
      <c r="EJ55" s="62"/>
      <c r="EK55" s="62"/>
      <c r="EL55" s="62"/>
      <c r="EM55" s="62"/>
      <c r="EN55" s="62"/>
      <c r="EO55" s="62"/>
      <c r="EP55" s="62"/>
      <c r="EQ55" s="62"/>
      <c r="ER55" s="62"/>
      <c r="ES55" s="62"/>
      <c r="ET55" s="62"/>
      <c r="EU55" s="62"/>
      <c r="EV55" s="62"/>
      <c r="EW55" s="62"/>
      <c r="EX55" s="62"/>
      <c r="EY55" s="62"/>
      <c r="EZ55" s="62"/>
      <c r="FA55" s="62"/>
      <c r="FB55" s="62"/>
    </row>
    <row r="56" spans="2:158" s="3" customFormat="1" ht="18.75" customHeight="1">
      <c r="B56" s="1097"/>
      <c r="C56" s="1101"/>
      <c r="D56" s="112" t="s">
        <v>48</v>
      </c>
      <c r="E56" s="532">
        <v>3.1131631999999998</v>
      </c>
      <c r="F56" s="114">
        <v>2.8520327999999999</v>
      </c>
      <c r="G56" s="114">
        <v>2.7675179999999999</v>
      </c>
      <c r="H56" s="114">
        <v>2.6649210999999999</v>
      </c>
      <c r="I56" s="114">
        <v>2.7057357</v>
      </c>
      <c r="J56" s="114">
        <v>2.4944904000000001</v>
      </c>
      <c r="K56" s="114">
        <v>2.6324886000000003</v>
      </c>
      <c r="L56" s="114">
        <v>2.7998829999999999</v>
      </c>
      <c r="M56" s="114">
        <v>2.6903360000000003</v>
      </c>
      <c r="N56" s="114">
        <v>3.0076812999999998</v>
      </c>
      <c r="O56" s="114">
        <v>2.6665975</v>
      </c>
      <c r="P56" s="115">
        <v>2.4715514999999999</v>
      </c>
      <c r="Q56" s="1257">
        <f t="shared" si="1"/>
        <v>32.866399100000002</v>
      </c>
      <c r="R56" s="1444"/>
      <c r="S56" s="1325"/>
      <c r="T56" s="1325"/>
      <c r="U56" s="1325"/>
      <c r="V56" s="1325"/>
      <c r="W56" s="1325"/>
      <c r="X56" s="1325"/>
      <c r="Y56" s="1325"/>
      <c r="Z56" s="1325"/>
      <c r="AA56" s="1325"/>
      <c r="AB56" s="1325"/>
      <c r="AC56" s="1325"/>
      <c r="AD56" s="1325"/>
      <c r="AE56" s="1325"/>
      <c r="AF56" s="1325"/>
      <c r="AG56" s="1325"/>
      <c r="AH56" s="1325"/>
      <c r="AI56" s="1325"/>
      <c r="AJ56" s="1325"/>
      <c r="AK56" s="1325"/>
      <c r="AL56" s="1325"/>
      <c r="AM56" s="1325"/>
      <c r="AN56" s="1325"/>
      <c r="AO56" s="1325"/>
      <c r="AP56" s="1325"/>
      <c r="AQ56" s="1325"/>
      <c r="AR56" s="1325"/>
      <c r="AS56" s="1325"/>
      <c r="AT56" s="1325"/>
      <c r="AU56" s="1325"/>
      <c r="AV56" s="1325"/>
      <c r="AW56" s="1325"/>
      <c r="AX56" s="1325"/>
      <c r="AY56" s="1325"/>
      <c r="AZ56" s="1325"/>
      <c r="BA56" s="1325"/>
      <c r="BB56" s="1325"/>
      <c r="BC56" s="1323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62"/>
      <c r="CX56" s="62"/>
      <c r="CY56" s="62"/>
      <c r="CZ56" s="62"/>
      <c r="DA56" s="62"/>
      <c r="DB56" s="62"/>
      <c r="DC56" s="62"/>
      <c r="DD56" s="62"/>
      <c r="DE56" s="62"/>
      <c r="DF56" s="62"/>
      <c r="DG56" s="62"/>
      <c r="DH56" s="62"/>
      <c r="DI56" s="62"/>
      <c r="DJ56" s="62"/>
      <c r="DK56" s="62"/>
      <c r="DL56" s="62"/>
      <c r="DM56" s="62"/>
      <c r="DN56" s="62"/>
      <c r="DO56" s="62"/>
      <c r="DP56" s="62"/>
      <c r="DQ56" s="62"/>
      <c r="DR56" s="62"/>
      <c r="DS56" s="62"/>
      <c r="DT56" s="62"/>
      <c r="DU56" s="62"/>
      <c r="DV56" s="62"/>
      <c r="DW56" s="62"/>
      <c r="DX56" s="62"/>
      <c r="DY56" s="62"/>
      <c r="DZ56" s="62"/>
      <c r="EA56" s="62"/>
      <c r="EB56" s="62"/>
      <c r="EC56" s="62"/>
      <c r="ED56" s="62"/>
      <c r="EE56" s="62"/>
      <c r="EF56" s="62"/>
      <c r="EG56" s="62"/>
      <c r="EH56" s="62"/>
      <c r="EI56" s="62"/>
      <c r="EJ56" s="62"/>
      <c r="EK56" s="62"/>
      <c r="EL56" s="62"/>
      <c r="EM56" s="62"/>
      <c r="EN56" s="62"/>
      <c r="EO56" s="62"/>
      <c r="EP56" s="62"/>
      <c r="EQ56" s="62"/>
      <c r="ER56" s="62"/>
      <c r="ES56" s="62"/>
      <c r="ET56" s="62"/>
      <c r="EU56" s="62"/>
      <c r="EV56" s="62"/>
      <c r="EW56" s="62"/>
      <c r="EX56" s="62"/>
      <c r="EY56" s="62"/>
      <c r="EZ56" s="62"/>
      <c r="FA56" s="62"/>
      <c r="FB56" s="62"/>
    </row>
    <row r="57" spans="2:158" s="3" customFormat="1" ht="18.75" customHeight="1">
      <c r="B57" s="1097"/>
      <c r="C57" s="1032"/>
      <c r="D57" s="103" t="s">
        <v>50</v>
      </c>
      <c r="E57" s="529">
        <v>49.866226999999995</v>
      </c>
      <c r="F57" s="105">
        <v>52.936801000000017</v>
      </c>
      <c r="G57" s="105">
        <v>55.906322999999993</v>
      </c>
      <c r="H57" s="105">
        <v>53.925790399999997</v>
      </c>
      <c r="I57" s="105">
        <v>53.4721403</v>
      </c>
      <c r="J57" s="105">
        <v>53.09058060000001</v>
      </c>
      <c r="K57" s="105">
        <v>50.541961799999996</v>
      </c>
      <c r="L57" s="105">
        <v>50.168317900000005</v>
      </c>
      <c r="M57" s="105">
        <v>48.100563999999999</v>
      </c>
      <c r="N57" s="105">
        <v>53.715763599999995</v>
      </c>
      <c r="O57" s="105">
        <v>53.398693000000009</v>
      </c>
      <c r="P57" s="106">
        <v>53.987111499999997</v>
      </c>
      <c r="Q57" s="414">
        <f t="shared" si="1"/>
        <v>629.11027409999997</v>
      </c>
      <c r="R57" s="1444"/>
      <c r="S57" s="1325"/>
      <c r="T57" s="1325"/>
      <c r="U57" s="1325"/>
      <c r="V57" s="1325"/>
      <c r="W57" s="1325"/>
      <c r="X57" s="1325"/>
      <c r="Y57" s="1325"/>
      <c r="Z57" s="1325"/>
      <c r="AA57" s="1325"/>
      <c r="AB57" s="1325"/>
      <c r="AC57" s="1325"/>
      <c r="AD57" s="1325"/>
      <c r="AE57" s="1325"/>
      <c r="AF57" s="1325"/>
      <c r="AG57" s="1325"/>
      <c r="AH57" s="1325"/>
      <c r="AI57" s="1325"/>
      <c r="AJ57" s="1325"/>
      <c r="AK57" s="1325"/>
      <c r="AL57" s="1325"/>
      <c r="AM57" s="1325"/>
      <c r="AN57" s="1325"/>
      <c r="AO57" s="1325"/>
      <c r="AP57" s="1325"/>
      <c r="AQ57" s="1325"/>
      <c r="AR57" s="1325"/>
      <c r="AS57" s="1325"/>
      <c r="AT57" s="1325"/>
      <c r="AU57" s="1325"/>
      <c r="AV57" s="1325"/>
      <c r="AW57" s="1325"/>
      <c r="AX57" s="1325"/>
      <c r="AY57" s="1325"/>
      <c r="AZ57" s="1325"/>
      <c r="BA57" s="1325"/>
      <c r="BB57" s="1325"/>
      <c r="BC57" s="1323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62"/>
      <c r="CX57" s="62"/>
      <c r="CY57" s="62"/>
      <c r="CZ57" s="62"/>
      <c r="DA57" s="62"/>
      <c r="DB57" s="62"/>
      <c r="DC57" s="62"/>
      <c r="DD57" s="62"/>
      <c r="DE57" s="62"/>
      <c r="DF57" s="62"/>
      <c r="DG57" s="62"/>
      <c r="DH57" s="62"/>
      <c r="DI57" s="62"/>
      <c r="DJ57" s="62"/>
      <c r="DK57" s="62"/>
      <c r="DL57" s="62"/>
      <c r="DM57" s="62"/>
      <c r="DN57" s="62"/>
      <c r="DO57" s="62"/>
      <c r="DP57" s="62"/>
      <c r="DQ57" s="62"/>
      <c r="DR57" s="62"/>
      <c r="DS57" s="62"/>
      <c r="DT57" s="62"/>
      <c r="DU57" s="62"/>
      <c r="DV57" s="62"/>
      <c r="DW57" s="62"/>
      <c r="DX57" s="62"/>
      <c r="DY57" s="62"/>
      <c r="DZ57" s="62"/>
      <c r="EA57" s="62"/>
      <c r="EB57" s="62"/>
      <c r="EC57" s="62"/>
      <c r="ED57" s="62"/>
      <c r="EE57" s="62"/>
      <c r="EF57" s="62"/>
      <c r="EG57" s="62"/>
      <c r="EH57" s="62"/>
      <c r="EI57" s="62"/>
      <c r="EJ57" s="62"/>
      <c r="EK57" s="62"/>
      <c r="EL57" s="62"/>
      <c r="EM57" s="62"/>
      <c r="EN57" s="62"/>
      <c r="EO57" s="62"/>
      <c r="EP57" s="62"/>
      <c r="EQ57" s="62"/>
      <c r="ER57" s="62"/>
      <c r="ES57" s="62"/>
      <c r="ET57" s="62"/>
      <c r="EU57" s="62"/>
      <c r="EV57" s="62"/>
      <c r="EW57" s="62"/>
      <c r="EX57" s="62"/>
      <c r="EY57" s="62"/>
      <c r="EZ57" s="62"/>
      <c r="FA57" s="62"/>
      <c r="FB57" s="62"/>
    </row>
    <row r="58" spans="2:158" s="3" customFormat="1" ht="18.75" customHeight="1">
      <c r="B58" s="1099">
        <v>14</v>
      </c>
      <c r="C58" s="1033" t="s">
        <v>242</v>
      </c>
      <c r="D58" s="111" t="s">
        <v>46</v>
      </c>
      <c r="E58" s="117">
        <v>282.75758440000004</v>
      </c>
      <c r="F58" s="114">
        <v>247.84898670000001</v>
      </c>
      <c r="G58" s="114">
        <v>264.12889660000002</v>
      </c>
      <c r="H58" s="114">
        <v>240.64183129999998</v>
      </c>
      <c r="I58" s="114">
        <v>295.44635850000003</v>
      </c>
      <c r="J58" s="114">
        <v>272.41615100000001</v>
      </c>
      <c r="K58" s="114">
        <v>289.8118814</v>
      </c>
      <c r="L58" s="114">
        <v>281.05456290000006</v>
      </c>
      <c r="M58" s="114">
        <v>278.23142540000003</v>
      </c>
      <c r="N58" s="114">
        <v>274.51268650000003</v>
      </c>
      <c r="O58" s="114">
        <v>267.11467199999998</v>
      </c>
      <c r="P58" s="115">
        <v>277.05624760000001</v>
      </c>
      <c r="Q58" s="1257">
        <f t="shared" si="1"/>
        <v>3271.0212843000008</v>
      </c>
      <c r="R58" s="1444"/>
      <c r="S58" s="1325"/>
      <c r="T58" s="1325"/>
      <c r="U58" s="1325"/>
      <c r="V58" s="1325"/>
      <c r="W58" s="1325"/>
      <c r="X58" s="1325"/>
      <c r="Y58" s="1325"/>
      <c r="Z58" s="1325"/>
      <c r="AA58" s="1325"/>
      <c r="AB58" s="1325"/>
      <c r="AC58" s="1325"/>
      <c r="AD58" s="1325"/>
      <c r="AE58" s="1325"/>
      <c r="AF58" s="1325"/>
      <c r="AG58" s="1325"/>
      <c r="AH58" s="1325"/>
      <c r="AI58" s="1325"/>
      <c r="AJ58" s="1325"/>
      <c r="AK58" s="1325"/>
      <c r="AL58" s="1325"/>
      <c r="AM58" s="1325"/>
      <c r="AN58" s="1325"/>
      <c r="AO58" s="1325"/>
      <c r="AP58" s="1325"/>
      <c r="AQ58" s="1325"/>
      <c r="AR58" s="1325"/>
      <c r="AS58" s="1325"/>
      <c r="AT58" s="1325"/>
      <c r="AU58" s="1325"/>
      <c r="AV58" s="1325"/>
      <c r="AW58" s="1325"/>
      <c r="AX58" s="1325"/>
      <c r="AY58" s="1325"/>
      <c r="AZ58" s="1325"/>
      <c r="BA58" s="1325"/>
      <c r="BB58" s="1325"/>
      <c r="BC58" s="1323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62"/>
      <c r="CX58" s="62"/>
      <c r="CY58" s="62"/>
      <c r="CZ58" s="62"/>
      <c r="DA58" s="62"/>
      <c r="DB58" s="62"/>
      <c r="DC58" s="62"/>
      <c r="DD58" s="62"/>
      <c r="DE58" s="62"/>
      <c r="DF58" s="62"/>
      <c r="DG58" s="62"/>
      <c r="DH58" s="62"/>
      <c r="DI58" s="62"/>
      <c r="DJ58" s="62"/>
      <c r="DK58" s="62"/>
      <c r="DL58" s="62"/>
      <c r="DM58" s="62"/>
      <c r="DN58" s="62"/>
      <c r="DO58" s="62"/>
      <c r="DP58" s="62"/>
      <c r="DQ58" s="62"/>
      <c r="DR58" s="62"/>
      <c r="DS58" s="62"/>
      <c r="DT58" s="62"/>
      <c r="DU58" s="62"/>
      <c r="DV58" s="62"/>
      <c r="DW58" s="62"/>
      <c r="DX58" s="62"/>
      <c r="DY58" s="62"/>
      <c r="DZ58" s="62"/>
      <c r="EA58" s="62"/>
      <c r="EB58" s="62"/>
      <c r="EC58" s="62"/>
      <c r="ED58" s="62"/>
      <c r="EE58" s="62"/>
      <c r="EF58" s="62"/>
      <c r="EG58" s="62"/>
      <c r="EH58" s="62"/>
      <c r="EI58" s="62"/>
      <c r="EJ58" s="62"/>
      <c r="EK58" s="62"/>
      <c r="EL58" s="62"/>
      <c r="EM58" s="62"/>
      <c r="EN58" s="62"/>
      <c r="EO58" s="62"/>
      <c r="EP58" s="62"/>
      <c r="EQ58" s="62"/>
      <c r="ER58" s="62"/>
      <c r="ES58" s="62"/>
      <c r="ET58" s="62"/>
      <c r="EU58" s="62"/>
      <c r="EV58" s="62"/>
      <c r="EW58" s="62"/>
      <c r="EX58" s="62"/>
      <c r="EY58" s="62"/>
      <c r="EZ58" s="62"/>
      <c r="FA58" s="62"/>
      <c r="FB58" s="62"/>
    </row>
    <row r="59" spans="2:158" s="3" customFormat="1" ht="18.75" customHeight="1">
      <c r="B59" s="1097"/>
      <c r="C59" s="1102"/>
      <c r="D59" s="112" t="s">
        <v>47</v>
      </c>
      <c r="E59" s="537">
        <v>18.4360246</v>
      </c>
      <c r="F59" s="118">
        <v>17.327415800000001</v>
      </c>
      <c r="G59" s="118">
        <v>16.5620923</v>
      </c>
      <c r="H59" s="118">
        <v>14.545700699999999</v>
      </c>
      <c r="I59" s="118">
        <v>15.323698399999998</v>
      </c>
      <c r="J59" s="118">
        <v>8.4225192999999994</v>
      </c>
      <c r="K59" s="118">
        <v>10.494511999999999</v>
      </c>
      <c r="L59" s="118">
        <v>13.491253999999998</v>
      </c>
      <c r="M59" s="118">
        <v>10.925076699999998</v>
      </c>
      <c r="N59" s="118">
        <v>11.108487899999998</v>
      </c>
      <c r="O59" s="118">
        <v>12.390261899999999</v>
      </c>
      <c r="P59" s="538">
        <v>12.253304499999999</v>
      </c>
      <c r="Q59" s="97">
        <f t="shared" si="1"/>
        <v>161.28034810000003</v>
      </c>
      <c r="R59" s="1444"/>
      <c r="S59" s="1325"/>
      <c r="T59" s="1325"/>
      <c r="U59" s="1325"/>
      <c r="V59" s="1325"/>
      <c r="W59" s="1325"/>
      <c r="X59" s="1325"/>
      <c r="Y59" s="1325"/>
      <c r="Z59" s="1325"/>
      <c r="AA59" s="1325"/>
      <c r="AB59" s="1325"/>
      <c r="AC59" s="1325"/>
      <c r="AD59" s="1325"/>
      <c r="AE59" s="1325"/>
      <c r="AF59" s="1325"/>
      <c r="AG59" s="1325"/>
      <c r="AH59" s="1325"/>
      <c r="AI59" s="1325"/>
      <c r="AJ59" s="1325"/>
      <c r="AK59" s="1325"/>
      <c r="AL59" s="1325"/>
      <c r="AM59" s="1325"/>
      <c r="AN59" s="1325"/>
      <c r="AO59" s="1325"/>
      <c r="AP59" s="1325"/>
      <c r="AQ59" s="1325"/>
      <c r="AR59" s="1325"/>
      <c r="AS59" s="1325"/>
      <c r="AT59" s="1325"/>
      <c r="AU59" s="1325"/>
      <c r="AV59" s="1325"/>
      <c r="AW59" s="1325"/>
      <c r="AX59" s="1325"/>
      <c r="AY59" s="1325"/>
      <c r="AZ59" s="1325"/>
      <c r="BA59" s="1325"/>
      <c r="BB59" s="1325"/>
      <c r="BC59" s="1323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62"/>
      <c r="CX59" s="62"/>
      <c r="CY59" s="62"/>
      <c r="CZ59" s="62"/>
      <c r="DA59" s="62"/>
      <c r="DB59" s="62"/>
      <c r="DC59" s="62"/>
      <c r="DD59" s="62"/>
      <c r="DE59" s="62"/>
      <c r="DF59" s="62"/>
      <c r="DG59" s="62"/>
      <c r="DH59" s="62"/>
      <c r="DI59" s="62"/>
      <c r="DJ59" s="62"/>
      <c r="DK59" s="62"/>
      <c r="DL59" s="62"/>
      <c r="DM59" s="62"/>
      <c r="DN59" s="62"/>
      <c r="DO59" s="62"/>
      <c r="DP59" s="62"/>
      <c r="DQ59" s="62"/>
      <c r="DR59" s="62"/>
      <c r="DS59" s="62"/>
      <c r="DT59" s="62"/>
      <c r="DU59" s="62"/>
      <c r="DV59" s="62"/>
      <c r="DW59" s="62"/>
      <c r="DX59" s="62"/>
      <c r="DY59" s="62"/>
      <c r="DZ59" s="62"/>
      <c r="EA59" s="62"/>
      <c r="EB59" s="62"/>
      <c r="EC59" s="62"/>
      <c r="ED59" s="62"/>
      <c r="EE59" s="62"/>
      <c r="EF59" s="62"/>
      <c r="EG59" s="62"/>
      <c r="EH59" s="62"/>
      <c r="EI59" s="62"/>
      <c r="EJ59" s="62"/>
      <c r="EK59" s="62"/>
      <c r="EL59" s="62"/>
      <c r="EM59" s="62"/>
      <c r="EN59" s="62"/>
      <c r="EO59" s="62"/>
      <c r="EP59" s="62"/>
      <c r="EQ59" s="62"/>
      <c r="ER59" s="62"/>
      <c r="ES59" s="62"/>
      <c r="ET59" s="62"/>
      <c r="EU59" s="62"/>
      <c r="EV59" s="62"/>
      <c r="EW59" s="62"/>
      <c r="EX59" s="62"/>
      <c r="EY59" s="62"/>
      <c r="EZ59" s="62"/>
      <c r="FA59" s="62"/>
      <c r="FB59" s="62"/>
    </row>
    <row r="60" spans="2:158" s="3" customFormat="1" ht="18.75" customHeight="1">
      <c r="B60" s="1097"/>
      <c r="C60" s="1101"/>
      <c r="D60" s="112" t="s">
        <v>48</v>
      </c>
      <c r="E60" s="537">
        <v>155.22077200000001</v>
      </c>
      <c r="F60" s="118">
        <v>150.30422409999991</v>
      </c>
      <c r="G60" s="118">
        <v>174.17681839999997</v>
      </c>
      <c r="H60" s="118">
        <v>166.81471690000001</v>
      </c>
      <c r="I60" s="118">
        <v>169.58924609999997</v>
      </c>
      <c r="J60" s="118">
        <v>153.96064920000009</v>
      </c>
      <c r="K60" s="118">
        <v>150.95487619999994</v>
      </c>
      <c r="L60" s="118">
        <v>160.48448259999984</v>
      </c>
      <c r="M60" s="118">
        <v>161.88722060000001</v>
      </c>
      <c r="N60" s="118">
        <v>154.03091490000006</v>
      </c>
      <c r="O60" s="118">
        <v>161.06718809999992</v>
      </c>
      <c r="P60" s="538">
        <v>165.19494579999997</v>
      </c>
      <c r="Q60" s="97">
        <f t="shared" si="1"/>
        <v>1923.6860548999996</v>
      </c>
      <c r="R60" s="1444"/>
      <c r="S60" s="1325"/>
      <c r="T60" s="1325"/>
      <c r="U60" s="1325"/>
      <c r="V60" s="1325"/>
      <c r="W60" s="1325"/>
      <c r="X60" s="1325"/>
      <c r="Y60" s="1325"/>
      <c r="Z60" s="1325"/>
      <c r="AA60" s="1325"/>
      <c r="AB60" s="1325"/>
      <c r="AC60" s="1325"/>
      <c r="AD60" s="1325"/>
      <c r="AE60" s="1325"/>
      <c r="AF60" s="1325"/>
      <c r="AG60" s="1325"/>
      <c r="AH60" s="1325"/>
      <c r="AI60" s="1325"/>
      <c r="AJ60" s="1325"/>
      <c r="AK60" s="1325"/>
      <c r="AL60" s="1325"/>
      <c r="AM60" s="1325"/>
      <c r="AN60" s="1325"/>
      <c r="AO60" s="1325"/>
      <c r="AP60" s="1325"/>
      <c r="AQ60" s="1325"/>
      <c r="AR60" s="1325"/>
      <c r="AS60" s="1325"/>
      <c r="AT60" s="1325"/>
      <c r="AU60" s="1325"/>
      <c r="AV60" s="1325"/>
      <c r="AW60" s="1325"/>
      <c r="AX60" s="1325"/>
      <c r="AY60" s="1325"/>
      <c r="AZ60" s="1325"/>
      <c r="BA60" s="1325"/>
      <c r="BB60" s="1325"/>
      <c r="BC60" s="1323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62"/>
      <c r="CX60" s="62"/>
      <c r="CY60" s="62"/>
      <c r="CZ60" s="62"/>
      <c r="DA60" s="62"/>
      <c r="DB60" s="62"/>
      <c r="DC60" s="62"/>
      <c r="DD60" s="62"/>
      <c r="DE60" s="62"/>
      <c r="DF60" s="62"/>
      <c r="DG60" s="62"/>
      <c r="DH60" s="62"/>
      <c r="DI60" s="62"/>
      <c r="DJ60" s="62"/>
      <c r="DK60" s="62"/>
      <c r="DL60" s="62"/>
      <c r="DM60" s="62"/>
      <c r="DN60" s="62"/>
      <c r="DO60" s="62"/>
      <c r="DP60" s="62"/>
      <c r="DQ60" s="62"/>
      <c r="DR60" s="62"/>
      <c r="DS60" s="62"/>
      <c r="DT60" s="62"/>
      <c r="DU60" s="62"/>
      <c r="DV60" s="62"/>
      <c r="DW60" s="62"/>
      <c r="DX60" s="62"/>
      <c r="DY60" s="62"/>
      <c r="DZ60" s="62"/>
      <c r="EA60" s="62"/>
      <c r="EB60" s="62"/>
      <c r="EC60" s="62"/>
      <c r="ED60" s="62"/>
      <c r="EE60" s="62"/>
      <c r="EF60" s="62"/>
      <c r="EG60" s="62"/>
      <c r="EH60" s="62"/>
      <c r="EI60" s="62"/>
      <c r="EJ60" s="62"/>
      <c r="EK60" s="62"/>
      <c r="EL60" s="62"/>
      <c r="EM60" s="62"/>
      <c r="EN60" s="62"/>
      <c r="EO60" s="62"/>
      <c r="EP60" s="62"/>
      <c r="EQ60" s="62"/>
      <c r="ER60" s="62"/>
      <c r="ES60" s="62"/>
      <c r="ET60" s="62"/>
      <c r="EU60" s="62"/>
      <c r="EV60" s="62"/>
      <c r="EW60" s="62"/>
      <c r="EX60" s="62"/>
      <c r="EY60" s="62"/>
      <c r="EZ60" s="62"/>
      <c r="FA60" s="62"/>
      <c r="FB60" s="62"/>
    </row>
    <row r="61" spans="2:158" s="3" customFormat="1" ht="18.75" customHeight="1">
      <c r="B61" s="1097"/>
      <c r="C61" s="1032"/>
      <c r="D61" s="103" t="s">
        <v>50</v>
      </c>
      <c r="E61" s="529">
        <v>456.41438099999988</v>
      </c>
      <c r="F61" s="105">
        <v>415.48062659999971</v>
      </c>
      <c r="G61" s="105">
        <v>454.86780729999992</v>
      </c>
      <c r="H61" s="105">
        <v>422.00224889999998</v>
      </c>
      <c r="I61" s="105">
        <v>480.35930299999978</v>
      </c>
      <c r="J61" s="105">
        <v>434.79931950000008</v>
      </c>
      <c r="K61" s="105">
        <v>451.26126960000005</v>
      </c>
      <c r="L61" s="105">
        <v>455.03029949999984</v>
      </c>
      <c r="M61" s="105">
        <v>451.04372270000022</v>
      </c>
      <c r="N61" s="105">
        <v>439.65208930000017</v>
      </c>
      <c r="O61" s="105">
        <v>440.57212199999935</v>
      </c>
      <c r="P61" s="106">
        <v>454.50449789999976</v>
      </c>
      <c r="Q61" s="414">
        <f t="shared" si="1"/>
        <v>5355.9876872999985</v>
      </c>
      <c r="R61" s="1444"/>
      <c r="S61" s="1325"/>
      <c r="T61" s="1325"/>
      <c r="U61" s="1325"/>
      <c r="V61" s="1325"/>
      <c r="W61" s="1325"/>
      <c r="X61" s="1325"/>
      <c r="Y61" s="1325"/>
      <c r="Z61" s="1325"/>
      <c r="AA61" s="1325"/>
      <c r="AB61" s="1325"/>
      <c r="AC61" s="1325"/>
      <c r="AD61" s="1325"/>
      <c r="AE61" s="1325"/>
      <c r="AF61" s="1325"/>
      <c r="AG61" s="1325"/>
      <c r="AH61" s="1325"/>
      <c r="AI61" s="1325"/>
      <c r="AJ61" s="1325"/>
      <c r="AK61" s="1325"/>
      <c r="AL61" s="1325"/>
      <c r="AM61" s="1325"/>
      <c r="AN61" s="1325"/>
      <c r="AO61" s="1325"/>
      <c r="AP61" s="1325"/>
      <c r="AQ61" s="1325"/>
      <c r="AR61" s="1325"/>
      <c r="AS61" s="1325"/>
      <c r="AT61" s="1325"/>
      <c r="AU61" s="1325"/>
      <c r="AV61" s="1325"/>
      <c r="AW61" s="1325"/>
      <c r="AX61" s="1325"/>
      <c r="AY61" s="1325"/>
      <c r="AZ61" s="1325"/>
      <c r="BA61" s="1325"/>
      <c r="BB61" s="1325"/>
      <c r="BC61" s="1323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62"/>
      <c r="CX61" s="62"/>
      <c r="CY61" s="62"/>
      <c r="CZ61" s="62"/>
      <c r="DA61" s="62"/>
      <c r="DB61" s="62"/>
      <c r="DC61" s="62"/>
      <c r="DD61" s="62"/>
      <c r="DE61" s="62"/>
      <c r="DF61" s="62"/>
      <c r="DG61" s="62"/>
      <c r="DH61" s="62"/>
      <c r="DI61" s="62"/>
      <c r="DJ61" s="62"/>
      <c r="DK61" s="62"/>
      <c r="DL61" s="62"/>
      <c r="DM61" s="62"/>
      <c r="DN61" s="62"/>
      <c r="DO61" s="62"/>
      <c r="DP61" s="62"/>
      <c r="DQ61" s="62"/>
      <c r="DR61" s="62"/>
      <c r="DS61" s="62"/>
      <c r="DT61" s="62"/>
      <c r="DU61" s="62"/>
      <c r="DV61" s="62"/>
      <c r="DW61" s="62"/>
      <c r="DX61" s="62"/>
      <c r="DY61" s="62"/>
      <c r="DZ61" s="62"/>
      <c r="EA61" s="62"/>
      <c r="EB61" s="62"/>
      <c r="EC61" s="62"/>
      <c r="ED61" s="62"/>
      <c r="EE61" s="62"/>
      <c r="EF61" s="62"/>
      <c r="EG61" s="62"/>
      <c r="EH61" s="62"/>
      <c r="EI61" s="62"/>
      <c r="EJ61" s="62"/>
      <c r="EK61" s="62"/>
      <c r="EL61" s="62"/>
      <c r="EM61" s="62"/>
      <c r="EN61" s="62"/>
      <c r="EO61" s="62"/>
      <c r="EP61" s="62"/>
      <c r="EQ61" s="62"/>
      <c r="ER61" s="62"/>
      <c r="ES61" s="62"/>
      <c r="ET61" s="62"/>
      <c r="EU61" s="62"/>
      <c r="EV61" s="62"/>
      <c r="EW61" s="62"/>
      <c r="EX61" s="62"/>
      <c r="EY61" s="62"/>
      <c r="EZ61" s="62"/>
      <c r="FA61" s="62"/>
      <c r="FB61" s="62"/>
    </row>
    <row r="62" spans="2:158" s="3" customFormat="1" ht="18.75" customHeight="1">
      <c r="B62" s="1099">
        <v>15</v>
      </c>
      <c r="C62" s="1033" t="s">
        <v>243</v>
      </c>
      <c r="D62" s="111" t="s">
        <v>46</v>
      </c>
      <c r="E62" s="532"/>
      <c r="F62" s="535"/>
      <c r="G62" s="535"/>
      <c r="H62" s="535"/>
      <c r="I62" s="535"/>
      <c r="J62" s="535"/>
      <c r="K62" s="535"/>
      <c r="L62" s="535"/>
      <c r="M62" s="535"/>
      <c r="N62" s="535"/>
      <c r="O62" s="535"/>
      <c r="P62" s="536"/>
      <c r="Q62" s="1257">
        <f t="shared" si="1"/>
        <v>0</v>
      </c>
      <c r="R62" s="1444"/>
      <c r="S62" s="1325"/>
      <c r="T62" s="1325"/>
      <c r="U62" s="1325"/>
      <c r="V62" s="1325"/>
      <c r="W62" s="1325"/>
      <c r="X62" s="1325"/>
      <c r="Y62" s="1325"/>
      <c r="Z62" s="1325"/>
      <c r="AA62" s="1325"/>
      <c r="AB62" s="1325"/>
      <c r="AC62" s="1325"/>
      <c r="AD62" s="1325"/>
      <c r="AE62" s="1325"/>
      <c r="AF62" s="1325"/>
      <c r="AG62" s="1325"/>
      <c r="AH62" s="1325"/>
      <c r="AI62" s="1325"/>
      <c r="AJ62" s="1325"/>
      <c r="AK62" s="1325"/>
      <c r="AL62" s="1325"/>
      <c r="AM62" s="1325"/>
      <c r="AN62" s="1325"/>
      <c r="AO62" s="1325"/>
      <c r="AP62" s="1325"/>
      <c r="AQ62" s="1325"/>
      <c r="AR62" s="1325"/>
      <c r="AS62" s="1325"/>
      <c r="AT62" s="1325"/>
      <c r="AU62" s="1325"/>
      <c r="AV62" s="1325"/>
      <c r="AW62" s="1325"/>
      <c r="AX62" s="1325"/>
      <c r="AY62" s="1325"/>
      <c r="AZ62" s="1325"/>
      <c r="BA62" s="1325"/>
      <c r="BB62" s="1325"/>
      <c r="BC62" s="1323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62"/>
      <c r="CX62" s="62"/>
      <c r="CY62" s="62"/>
      <c r="CZ62" s="62"/>
      <c r="DA62" s="62"/>
      <c r="DB62" s="62"/>
      <c r="DC62" s="62"/>
      <c r="DD62" s="62"/>
      <c r="DE62" s="62"/>
      <c r="DF62" s="62"/>
      <c r="DG62" s="62"/>
      <c r="DH62" s="62"/>
      <c r="DI62" s="62"/>
      <c r="DJ62" s="62"/>
      <c r="DK62" s="62"/>
      <c r="DL62" s="62"/>
      <c r="DM62" s="62"/>
      <c r="DN62" s="62"/>
      <c r="DO62" s="62"/>
      <c r="DP62" s="62"/>
      <c r="DQ62" s="62"/>
      <c r="DR62" s="62"/>
      <c r="DS62" s="62"/>
      <c r="DT62" s="62"/>
      <c r="DU62" s="62"/>
      <c r="DV62" s="62"/>
      <c r="DW62" s="62"/>
      <c r="DX62" s="62"/>
      <c r="DY62" s="62"/>
      <c r="DZ62" s="62"/>
      <c r="EA62" s="62"/>
      <c r="EB62" s="62"/>
      <c r="EC62" s="62"/>
      <c r="ED62" s="62"/>
      <c r="EE62" s="62"/>
      <c r="EF62" s="62"/>
      <c r="EG62" s="62"/>
      <c r="EH62" s="62"/>
      <c r="EI62" s="62"/>
      <c r="EJ62" s="62"/>
      <c r="EK62" s="62"/>
      <c r="EL62" s="62"/>
      <c r="EM62" s="62"/>
      <c r="EN62" s="62"/>
      <c r="EO62" s="62"/>
      <c r="EP62" s="62"/>
      <c r="EQ62" s="62"/>
      <c r="ER62" s="62"/>
      <c r="ES62" s="62"/>
      <c r="ET62" s="62"/>
      <c r="EU62" s="62"/>
      <c r="EV62" s="62"/>
      <c r="EW62" s="62"/>
      <c r="EX62" s="62"/>
      <c r="EY62" s="62"/>
      <c r="EZ62" s="62"/>
      <c r="FA62" s="62"/>
      <c r="FB62" s="62"/>
    </row>
    <row r="63" spans="2:158" s="3" customFormat="1" ht="18.75" customHeight="1">
      <c r="B63" s="1097"/>
      <c r="C63" s="1101"/>
      <c r="D63" s="112" t="s">
        <v>47</v>
      </c>
      <c r="E63" s="532">
        <v>2.3015617000000002</v>
      </c>
      <c r="F63" s="114">
        <v>2.2058116999999999</v>
      </c>
      <c r="G63" s="114">
        <v>2.4992961</v>
      </c>
      <c r="H63" s="114">
        <v>2.3188436000000001</v>
      </c>
      <c r="I63" s="114">
        <v>2.4492862</v>
      </c>
      <c r="J63" s="114">
        <v>2.2941663999999999</v>
      </c>
      <c r="K63" s="114">
        <v>1.9851021</v>
      </c>
      <c r="L63" s="114">
        <v>1.8549793999999999</v>
      </c>
      <c r="M63" s="114">
        <v>1.8340533000000001</v>
      </c>
      <c r="N63" s="114">
        <v>1.9589152000000001</v>
      </c>
      <c r="O63" s="114">
        <v>1.9110592</v>
      </c>
      <c r="P63" s="115">
        <v>2.0442987000000001</v>
      </c>
      <c r="Q63" s="1257">
        <f t="shared" si="1"/>
        <v>25.657373600000003</v>
      </c>
      <c r="R63" s="1444"/>
      <c r="S63" s="1325"/>
      <c r="T63" s="1325"/>
      <c r="U63" s="1325"/>
      <c r="V63" s="1325"/>
      <c r="W63" s="1325"/>
      <c r="X63" s="1325"/>
      <c r="Y63" s="1325"/>
      <c r="Z63" s="1325"/>
      <c r="AA63" s="1325"/>
      <c r="AB63" s="1325"/>
      <c r="AC63" s="1325"/>
      <c r="AD63" s="1325"/>
      <c r="AE63" s="1325"/>
      <c r="AF63" s="1325"/>
      <c r="AG63" s="1325"/>
      <c r="AH63" s="1325"/>
      <c r="AI63" s="1325"/>
      <c r="AJ63" s="1325"/>
      <c r="AK63" s="1325"/>
      <c r="AL63" s="1325"/>
      <c r="AM63" s="1325"/>
      <c r="AN63" s="1325"/>
      <c r="AO63" s="1325"/>
      <c r="AP63" s="1325"/>
      <c r="AQ63" s="1325"/>
      <c r="AR63" s="1325"/>
      <c r="AS63" s="1325"/>
      <c r="AT63" s="1325"/>
      <c r="AU63" s="1325"/>
      <c r="AV63" s="1325"/>
      <c r="AW63" s="1325"/>
      <c r="AX63" s="1325"/>
      <c r="AY63" s="1325"/>
      <c r="AZ63" s="1325"/>
      <c r="BA63" s="1325"/>
      <c r="BB63" s="1325"/>
      <c r="BC63" s="1323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62"/>
      <c r="CX63" s="62"/>
      <c r="CY63" s="62"/>
      <c r="CZ63" s="62"/>
      <c r="DA63" s="62"/>
      <c r="DB63" s="62"/>
      <c r="DC63" s="62"/>
      <c r="DD63" s="62"/>
      <c r="DE63" s="62"/>
      <c r="DF63" s="62"/>
      <c r="DG63" s="62"/>
      <c r="DH63" s="62"/>
      <c r="DI63" s="62"/>
      <c r="DJ63" s="62"/>
      <c r="DK63" s="62"/>
      <c r="DL63" s="62"/>
      <c r="DM63" s="62"/>
      <c r="DN63" s="62"/>
      <c r="DO63" s="62"/>
      <c r="DP63" s="62"/>
      <c r="DQ63" s="62"/>
      <c r="DR63" s="62"/>
      <c r="DS63" s="62"/>
      <c r="DT63" s="62"/>
      <c r="DU63" s="62"/>
      <c r="DV63" s="62"/>
      <c r="DW63" s="62"/>
      <c r="DX63" s="62"/>
      <c r="DY63" s="62"/>
      <c r="DZ63" s="62"/>
      <c r="EA63" s="62"/>
      <c r="EB63" s="62"/>
      <c r="EC63" s="62"/>
      <c r="ED63" s="62"/>
      <c r="EE63" s="62"/>
      <c r="EF63" s="62"/>
      <c r="EG63" s="62"/>
      <c r="EH63" s="62"/>
      <c r="EI63" s="62"/>
      <c r="EJ63" s="62"/>
      <c r="EK63" s="62"/>
      <c r="EL63" s="62"/>
      <c r="EM63" s="62"/>
      <c r="EN63" s="62"/>
      <c r="EO63" s="62"/>
      <c r="EP63" s="62"/>
      <c r="EQ63" s="62"/>
      <c r="ER63" s="62"/>
      <c r="ES63" s="62"/>
      <c r="ET63" s="62"/>
      <c r="EU63" s="62"/>
      <c r="EV63" s="62"/>
      <c r="EW63" s="62"/>
      <c r="EX63" s="62"/>
      <c r="EY63" s="62"/>
      <c r="EZ63" s="62"/>
      <c r="FA63" s="62"/>
      <c r="FB63" s="62"/>
    </row>
    <row r="64" spans="2:158" s="3" customFormat="1" ht="18.75" customHeight="1">
      <c r="B64" s="1097"/>
      <c r="C64" s="1101"/>
      <c r="D64" s="112" t="s">
        <v>48</v>
      </c>
      <c r="E64" s="532">
        <v>5.8130245999999994</v>
      </c>
      <c r="F64" s="114">
        <v>6.9280905000000006</v>
      </c>
      <c r="G64" s="114">
        <v>7.4557532999999996</v>
      </c>
      <c r="H64" s="114">
        <v>7.1866178000000005</v>
      </c>
      <c r="I64" s="114">
        <v>7.1685237999999991</v>
      </c>
      <c r="J64" s="114">
        <v>6.7885162000000001</v>
      </c>
      <c r="K64" s="114">
        <v>6.8877180999999998</v>
      </c>
      <c r="L64" s="114">
        <v>7.0092470999999996</v>
      </c>
      <c r="M64" s="114">
        <v>6.7666134999999992</v>
      </c>
      <c r="N64" s="114">
        <v>7.259792899999999</v>
      </c>
      <c r="O64" s="114">
        <v>6.3607519000000003</v>
      </c>
      <c r="P64" s="115">
        <v>7.1759964999999992</v>
      </c>
      <c r="Q64" s="1257">
        <f t="shared" si="1"/>
        <v>82.800646199999989</v>
      </c>
      <c r="R64" s="1444"/>
      <c r="S64" s="1325"/>
      <c r="T64" s="1325"/>
      <c r="U64" s="1325"/>
      <c r="V64" s="1325"/>
      <c r="W64" s="1325"/>
      <c r="X64" s="1325"/>
      <c r="Y64" s="1325"/>
      <c r="Z64" s="1325"/>
      <c r="AA64" s="1325"/>
      <c r="AB64" s="1325"/>
      <c r="AC64" s="1325"/>
      <c r="AD64" s="1325"/>
      <c r="AE64" s="1325"/>
      <c r="AF64" s="1325"/>
      <c r="AG64" s="1325"/>
      <c r="AH64" s="1325"/>
      <c r="AI64" s="1325"/>
      <c r="AJ64" s="1325"/>
      <c r="AK64" s="1325"/>
      <c r="AL64" s="1325"/>
      <c r="AM64" s="1325"/>
      <c r="AN64" s="1325"/>
      <c r="AO64" s="1325"/>
      <c r="AP64" s="1325"/>
      <c r="AQ64" s="1325"/>
      <c r="AR64" s="1325"/>
      <c r="AS64" s="1325"/>
      <c r="AT64" s="1325"/>
      <c r="AU64" s="1325"/>
      <c r="AV64" s="1325"/>
      <c r="AW64" s="1325"/>
      <c r="AX64" s="1325"/>
      <c r="AY64" s="1325"/>
      <c r="AZ64" s="1325"/>
      <c r="BA64" s="1325"/>
      <c r="BB64" s="1325"/>
      <c r="BC64" s="1323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62"/>
      <c r="CY64" s="62"/>
      <c r="CZ64" s="62"/>
      <c r="DA64" s="62"/>
      <c r="DB64" s="62"/>
      <c r="DC64" s="62"/>
      <c r="DD64" s="62"/>
      <c r="DE64" s="62"/>
      <c r="DF64" s="62"/>
      <c r="DG64" s="62"/>
      <c r="DH64" s="62"/>
      <c r="DI64" s="62"/>
      <c r="DJ64" s="62"/>
      <c r="DK64" s="62"/>
      <c r="DL64" s="62"/>
      <c r="DM64" s="62"/>
      <c r="DN64" s="62"/>
      <c r="DO64" s="62"/>
      <c r="DP64" s="62"/>
      <c r="DQ64" s="62"/>
      <c r="DR64" s="62"/>
      <c r="DS64" s="62"/>
      <c r="DT64" s="62"/>
      <c r="DU64" s="62"/>
      <c r="DV64" s="62"/>
      <c r="DW64" s="62"/>
      <c r="DX64" s="62"/>
      <c r="DY64" s="62"/>
      <c r="DZ64" s="62"/>
      <c r="EA64" s="62"/>
      <c r="EB64" s="62"/>
      <c r="EC64" s="62"/>
      <c r="ED64" s="62"/>
      <c r="EE64" s="62"/>
      <c r="EF64" s="62"/>
      <c r="EG64" s="62"/>
      <c r="EH64" s="62"/>
      <c r="EI64" s="62"/>
      <c r="EJ64" s="62"/>
      <c r="EK64" s="62"/>
      <c r="EL64" s="62"/>
      <c r="EM64" s="62"/>
      <c r="EN64" s="62"/>
      <c r="EO64" s="62"/>
      <c r="EP64" s="62"/>
      <c r="EQ64" s="62"/>
      <c r="ER64" s="62"/>
      <c r="ES64" s="62"/>
      <c r="ET64" s="62"/>
      <c r="EU64" s="62"/>
      <c r="EV64" s="62"/>
      <c r="EW64" s="62"/>
      <c r="EX64" s="62"/>
      <c r="EY64" s="62"/>
      <c r="EZ64" s="62"/>
      <c r="FA64" s="62"/>
      <c r="FB64" s="62"/>
    </row>
    <row r="65" spans="2:158" s="3" customFormat="1" ht="18.75" customHeight="1">
      <c r="B65" s="1097"/>
      <c r="C65" s="1032"/>
      <c r="D65" s="103" t="s">
        <v>50</v>
      </c>
      <c r="E65" s="529">
        <v>8.1145862999999991</v>
      </c>
      <c r="F65" s="105">
        <v>9.1339021999999996</v>
      </c>
      <c r="G65" s="105">
        <v>9.9550494</v>
      </c>
      <c r="H65" s="105">
        <v>9.5054614000000015</v>
      </c>
      <c r="I65" s="105">
        <v>9.6178100000000004</v>
      </c>
      <c r="J65" s="105">
        <v>9.0826826000000001</v>
      </c>
      <c r="K65" s="105">
        <v>8.8728201999999996</v>
      </c>
      <c r="L65" s="105">
        <v>8.8642265000000009</v>
      </c>
      <c r="M65" s="105">
        <v>8.6006667999999991</v>
      </c>
      <c r="N65" s="105">
        <v>9.2187080999999989</v>
      </c>
      <c r="O65" s="105">
        <v>8.2718111000000007</v>
      </c>
      <c r="P65" s="106">
        <v>9.2202951999999989</v>
      </c>
      <c r="Q65" s="414">
        <f t="shared" si="1"/>
        <v>108.4580198</v>
      </c>
      <c r="R65" s="1444"/>
      <c r="S65" s="1325"/>
      <c r="T65" s="1325"/>
      <c r="U65" s="1325"/>
      <c r="V65" s="1325"/>
      <c r="W65" s="1325"/>
      <c r="X65" s="1325"/>
      <c r="Y65" s="1325"/>
      <c r="Z65" s="1325"/>
      <c r="AA65" s="1325"/>
      <c r="AB65" s="1325"/>
      <c r="AC65" s="1325"/>
      <c r="AD65" s="1325"/>
      <c r="AE65" s="1325"/>
      <c r="AF65" s="1325"/>
      <c r="AG65" s="1325"/>
      <c r="AH65" s="1325"/>
      <c r="AI65" s="1325"/>
      <c r="AJ65" s="1325"/>
      <c r="AK65" s="1325"/>
      <c r="AL65" s="1325"/>
      <c r="AM65" s="1325"/>
      <c r="AN65" s="1325"/>
      <c r="AO65" s="1325"/>
      <c r="AP65" s="1325"/>
      <c r="AQ65" s="1325"/>
      <c r="AR65" s="1325"/>
      <c r="AS65" s="1325"/>
      <c r="AT65" s="1325"/>
      <c r="AU65" s="1325"/>
      <c r="AV65" s="1325"/>
      <c r="AW65" s="1325"/>
      <c r="AX65" s="1325"/>
      <c r="AY65" s="1325"/>
      <c r="AZ65" s="1325"/>
      <c r="BA65" s="1325"/>
      <c r="BB65" s="1325"/>
      <c r="BC65" s="1323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62"/>
      <c r="CX65" s="62"/>
      <c r="CY65" s="62"/>
      <c r="CZ65" s="62"/>
      <c r="DA65" s="62"/>
      <c r="DB65" s="62"/>
      <c r="DC65" s="62"/>
      <c r="DD65" s="62"/>
      <c r="DE65" s="62"/>
      <c r="DF65" s="62"/>
      <c r="DG65" s="62"/>
      <c r="DH65" s="62"/>
      <c r="DI65" s="62"/>
      <c r="DJ65" s="62"/>
      <c r="DK65" s="62"/>
      <c r="DL65" s="62"/>
      <c r="DM65" s="62"/>
      <c r="DN65" s="62"/>
      <c r="DO65" s="62"/>
      <c r="DP65" s="62"/>
      <c r="DQ65" s="62"/>
      <c r="DR65" s="62"/>
      <c r="DS65" s="62"/>
      <c r="DT65" s="62"/>
      <c r="DU65" s="62"/>
      <c r="DV65" s="62"/>
      <c r="DW65" s="62"/>
      <c r="DX65" s="62"/>
      <c r="DY65" s="62"/>
      <c r="DZ65" s="62"/>
      <c r="EA65" s="62"/>
      <c r="EB65" s="62"/>
      <c r="EC65" s="62"/>
      <c r="ED65" s="62"/>
      <c r="EE65" s="62"/>
      <c r="EF65" s="62"/>
      <c r="EG65" s="62"/>
      <c r="EH65" s="62"/>
      <c r="EI65" s="62"/>
      <c r="EJ65" s="62"/>
      <c r="EK65" s="62"/>
      <c r="EL65" s="62"/>
      <c r="EM65" s="62"/>
      <c r="EN65" s="62"/>
      <c r="EO65" s="62"/>
      <c r="EP65" s="62"/>
      <c r="EQ65" s="62"/>
      <c r="ER65" s="62"/>
      <c r="ES65" s="62"/>
      <c r="ET65" s="62"/>
      <c r="EU65" s="62"/>
      <c r="EV65" s="62"/>
      <c r="EW65" s="62"/>
      <c r="EX65" s="62"/>
      <c r="EY65" s="62"/>
      <c r="EZ65" s="62"/>
      <c r="FA65" s="62"/>
      <c r="FB65" s="62"/>
    </row>
    <row r="66" spans="2:158" s="3" customFormat="1" ht="18.75" customHeight="1">
      <c r="B66" s="1099">
        <v>16</v>
      </c>
      <c r="C66" s="1033" t="s">
        <v>279</v>
      </c>
      <c r="D66" s="112" t="s">
        <v>46</v>
      </c>
      <c r="E66" s="113">
        <v>307.96829820000005</v>
      </c>
      <c r="F66" s="114">
        <v>285.59164079999999</v>
      </c>
      <c r="G66" s="114">
        <v>328.93897969999995</v>
      </c>
      <c r="H66" s="114">
        <v>315.64368210000004</v>
      </c>
      <c r="I66" s="114">
        <v>349.27983810000001</v>
      </c>
      <c r="J66" s="114">
        <v>333.82701930000007</v>
      </c>
      <c r="K66" s="114">
        <v>334.46226679999995</v>
      </c>
      <c r="L66" s="114">
        <v>347.79730629999995</v>
      </c>
      <c r="M66" s="114">
        <v>340.94819669999998</v>
      </c>
      <c r="N66" s="114">
        <v>346.9048335</v>
      </c>
      <c r="O66" s="114">
        <v>333.01876169999997</v>
      </c>
      <c r="P66" s="115">
        <v>349.52970579999999</v>
      </c>
      <c r="Q66" s="1257">
        <f t="shared" si="1"/>
        <v>3973.9105290000002</v>
      </c>
      <c r="R66" s="1444"/>
      <c r="S66" s="1325"/>
      <c r="T66" s="1325"/>
      <c r="U66" s="1325"/>
      <c r="V66" s="1325"/>
      <c r="W66" s="1325"/>
      <c r="X66" s="1325"/>
      <c r="Y66" s="1325"/>
      <c r="Z66" s="1325"/>
      <c r="AA66" s="1325"/>
      <c r="AB66" s="1325"/>
      <c r="AC66" s="1325"/>
      <c r="AD66" s="1325"/>
      <c r="AE66" s="1325"/>
      <c r="AF66" s="1325"/>
      <c r="AG66" s="1325"/>
      <c r="AH66" s="1325"/>
      <c r="AI66" s="1325"/>
      <c r="AJ66" s="1325"/>
      <c r="AK66" s="1325"/>
      <c r="AL66" s="1325"/>
      <c r="AM66" s="1325"/>
      <c r="AN66" s="1325"/>
      <c r="AO66" s="1325"/>
      <c r="AP66" s="1325"/>
      <c r="AQ66" s="1325"/>
      <c r="AR66" s="1325"/>
      <c r="AS66" s="1325"/>
      <c r="AT66" s="1325"/>
      <c r="AU66" s="1325"/>
      <c r="AV66" s="1325"/>
      <c r="AW66" s="1325"/>
      <c r="AX66" s="1325"/>
      <c r="AY66" s="1325"/>
      <c r="AZ66" s="1325"/>
      <c r="BA66" s="1325"/>
      <c r="BB66" s="1325"/>
      <c r="BC66" s="1323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62"/>
      <c r="CX66" s="62"/>
      <c r="CY66" s="62"/>
      <c r="CZ66" s="62"/>
      <c r="DA66" s="62"/>
      <c r="DB66" s="62"/>
      <c r="DC66" s="62"/>
      <c r="DD66" s="62"/>
      <c r="DE66" s="62"/>
      <c r="DF66" s="62"/>
      <c r="DG66" s="62"/>
      <c r="DH66" s="62"/>
      <c r="DI66" s="62"/>
      <c r="DJ66" s="62"/>
      <c r="DK66" s="62"/>
      <c r="DL66" s="62"/>
      <c r="DM66" s="62"/>
      <c r="DN66" s="62"/>
      <c r="DO66" s="62"/>
      <c r="DP66" s="62"/>
      <c r="DQ66" s="62"/>
      <c r="DR66" s="62"/>
      <c r="DS66" s="62"/>
      <c r="DT66" s="62"/>
      <c r="DU66" s="62"/>
      <c r="DV66" s="62"/>
      <c r="DW66" s="62"/>
      <c r="DX66" s="62"/>
      <c r="DY66" s="62"/>
      <c r="DZ66" s="62"/>
      <c r="EA66" s="62"/>
      <c r="EB66" s="62"/>
      <c r="EC66" s="62"/>
      <c r="ED66" s="62"/>
      <c r="EE66" s="62"/>
      <c r="EF66" s="62"/>
      <c r="EG66" s="62"/>
      <c r="EH66" s="62"/>
      <c r="EI66" s="62"/>
      <c r="EJ66" s="62"/>
      <c r="EK66" s="62"/>
      <c r="EL66" s="62"/>
      <c r="EM66" s="62"/>
      <c r="EN66" s="62"/>
      <c r="EO66" s="62"/>
      <c r="EP66" s="62"/>
      <c r="EQ66" s="62"/>
      <c r="ER66" s="62"/>
      <c r="ES66" s="62"/>
      <c r="ET66" s="62"/>
      <c r="EU66" s="62"/>
      <c r="EV66" s="62"/>
      <c r="EW66" s="62"/>
      <c r="EX66" s="62"/>
      <c r="EY66" s="62"/>
      <c r="EZ66" s="62"/>
      <c r="FA66" s="62"/>
      <c r="FB66" s="62"/>
    </row>
    <row r="67" spans="2:158" s="3" customFormat="1" ht="18.75" customHeight="1">
      <c r="B67" s="1097"/>
      <c r="C67" s="1102"/>
      <c r="D67" s="112" t="s">
        <v>47</v>
      </c>
      <c r="E67" s="113">
        <v>24.047281799999997</v>
      </c>
      <c r="F67" s="114">
        <v>23.222765600000002</v>
      </c>
      <c r="G67" s="114">
        <v>27.155531599999996</v>
      </c>
      <c r="H67" s="114">
        <v>24.126860000000001</v>
      </c>
      <c r="I67" s="114">
        <v>23.829988799999995</v>
      </c>
      <c r="J67" s="114">
        <v>24.214699899999999</v>
      </c>
      <c r="K67" s="114">
        <v>23.890838499999997</v>
      </c>
      <c r="L67" s="114">
        <v>21.0443502</v>
      </c>
      <c r="M67" s="114">
        <v>21.051126399999998</v>
      </c>
      <c r="N67" s="114">
        <v>28.601796500000006</v>
      </c>
      <c r="O67" s="114">
        <v>22.9050695</v>
      </c>
      <c r="P67" s="115">
        <v>22.679285</v>
      </c>
      <c r="Q67" s="1257">
        <f t="shared" si="1"/>
        <v>286.7695938</v>
      </c>
      <c r="R67" s="1444"/>
      <c r="S67" s="1325"/>
      <c r="T67" s="1325"/>
      <c r="U67" s="1325"/>
      <c r="V67" s="1325"/>
      <c r="W67" s="1325"/>
      <c r="X67" s="1325"/>
      <c r="Y67" s="1325"/>
      <c r="Z67" s="1325"/>
      <c r="AA67" s="1325"/>
      <c r="AB67" s="1325"/>
      <c r="AC67" s="1325"/>
      <c r="AD67" s="1325"/>
      <c r="AE67" s="1325"/>
      <c r="AF67" s="1325"/>
      <c r="AG67" s="1325"/>
      <c r="AH67" s="1325"/>
      <c r="AI67" s="1325"/>
      <c r="AJ67" s="1325"/>
      <c r="AK67" s="1325"/>
      <c r="AL67" s="1325"/>
      <c r="AM67" s="1325"/>
      <c r="AN67" s="1325"/>
      <c r="AO67" s="1325"/>
      <c r="AP67" s="1325"/>
      <c r="AQ67" s="1325"/>
      <c r="AR67" s="1325"/>
      <c r="AS67" s="1325"/>
      <c r="AT67" s="1325"/>
      <c r="AU67" s="1325"/>
      <c r="AV67" s="1325"/>
      <c r="AW67" s="1325"/>
      <c r="AX67" s="1325"/>
      <c r="AY67" s="1325"/>
      <c r="AZ67" s="1325"/>
      <c r="BA67" s="1325"/>
      <c r="BB67" s="1325"/>
      <c r="BC67" s="1323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62"/>
      <c r="CX67" s="62"/>
      <c r="CY67" s="62"/>
      <c r="CZ67" s="62"/>
      <c r="DA67" s="62"/>
      <c r="DB67" s="62"/>
      <c r="DC67" s="62"/>
      <c r="DD67" s="62"/>
      <c r="DE67" s="62"/>
      <c r="DF67" s="62"/>
      <c r="DG67" s="62"/>
      <c r="DH67" s="62"/>
      <c r="DI67" s="62"/>
      <c r="DJ67" s="62"/>
      <c r="DK67" s="62"/>
      <c r="DL67" s="62"/>
      <c r="DM67" s="62"/>
      <c r="DN67" s="62"/>
      <c r="DO67" s="62"/>
      <c r="DP67" s="62"/>
      <c r="DQ67" s="62"/>
      <c r="DR67" s="62"/>
      <c r="DS67" s="62"/>
      <c r="DT67" s="62"/>
      <c r="DU67" s="62"/>
      <c r="DV67" s="62"/>
      <c r="DW67" s="62"/>
      <c r="DX67" s="62"/>
      <c r="DY67" s="62"/>
      <c r="DZ67" s="62"/>
      <c r="EA67" s="62"/>
      <c r="EB67" s="62"/>
      <c r="EC67" s="62"/>
      <c r="ED67" s="62"/>
      <c r="EE67" s="62"/>
      <c r="EF67" s="62"/>
      <c r="EG67" s="62"/>
      <c r="EH67" s="62"/>
      <c r="EI67" s="62"/>
      <c r="EJ67" s="62"/>
      <c r="EK67" s="62"/>
      <c r="EL67" s="62"/>
      <c r="EM67" s="62"/>
      <c r="EN67" s="62"/>
      <c r="EO67" s="62"/>
      <c r="EP67" s="62"/>
      <c r="EQ67" s="62"/>
      <c r="ER67" s="62"/>
      <c r="ES67" s="62"/>
      <c r="ET67" s="62"/>
      <c r="EU67" s="62"/>
      <c r="EV67" s="62"/>
      <c r="EW67" s="62"/>
      <c r="EX67" s="62"/>
      <c r="EY67" s="62"/>
      <c r="EZ67" s="62"/>
      <c r="FA67" s="62"/>
      <c r="FB67" s="62"/>
    </row>
    <row r="68" spans="2:158" s="3" customFormat="1" ht="18.75" customHeight="1">
      <c r="B68" s="1097"/>
      <c r="C68" s="1101"/>
      <c r="D68" s="112" t="s">
        <v>48</v>
      </c>
      <c r="E68" s="537">
        <v>85.152595999999974</v>
      </c>
      <c r="F68" s="118">
        <v>81.225769000000014</v>
      </c>
      <c r="G68" s="118">
        <v>91.49317779999997</v>
      </c>
      <c r="H68" s="118">
        <v>87.389977299999956</v>
      </c>
      <c r="I68" s="118">
        <v>87.993525199999993</v>
      </c>
      <c r="J68" s="118">
        <v>86.174799799999988</v>
      </c>
      <c r="K68" s="118">
        <v>90.221750400000019</v>
      </c>
      <c r="L68" s="118">
        <v>92.300457099999988</v>
      </c>
      <c r="M68" s="118">
        <v>83.950831900000011</v>
      </c>
      <c r="N68" s="118">
        <v>89.027757400000013</v>
      </c>
      <c r="O68" s="118">
        <v>83.657345699999979</v>
      </c>
      <c r="P68" s="538">
        <v>86.940237399999972</v>
      </c>
      <c r="Q68" s="97">
        <f t="shared" si="1"/>
        <v>1045.5282249999998</v>
      </c>
      <c r="R68" s="1444"/>
      <c r="S68" s="1325"/>
      <c r="T68" s="1325"/>
      <c r="U68" s="1325"/>
      <c r="V68" s="1325"/>
      <c r="W68" s="1325"/>
      <c r="X68" s="1325"/>
      <c r="Y68" s="1325"/>
      <c r="Z68" s="1325"/>
      <c r="AA68" s="1325"/>
      <c r="AB68" s="1325"/>
      <c r="AC68" s="1325"/>
      <c r="AD68" s="1325"/>
      <c r="AE68" s="1325"/>
      <c r="AF68" s="1325"/>
      <c r="AG68" s="1325"/>
      <c r="AH68" s="1325"/>
      <c r="AI68" s="1325"/>
      <c r="AJ68" s="1325"/>
      <c r="AK68" s="1325"/>
      <c r="AL68" s="1325"/>
      <c r="AM68" s="1325"/>
      <c r="AN68" s="1325"/>
      <c r="AO68" s="1325"/>
      <c r="AP68" s="1325"/>
      <c r="AQ68" s="1325"/>
      <c r="AR68" s="1325"/>
      <c r="AS68" s="1325"/>
      <c r="AT68" s="1325"/>
      <c r="AU68" s="1325"/>
      <c r="AV68" s="1325"/>
      <c r="AW68" s="1325"/>
      <c r="AX68" s="1325"/>
      <c r="AY68" s="1325"/>
      <c r="AZ68" s="1325"/>
      <c r="BA68" s="1325"/>
      <c r="BB68" s="1325"/>
      <c r="BC68" s="1323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62"/>
      <c r="CX68" s="62"/>
      <c r="CY68" s="62"/>
      <c r="CZ68" s="62"/>
      <c r="DA68" s="62"/>
      <c r="DB68" s="62"/>
      <c r="DC68" s="62"/>
      <c r="DD68" s="62"/>
      <c r="DE68" s="62"/>
      <c r="DF68" s="62"/>
      <c r="DG68" s="62"/>
      <c r="DH68" s="62"/>
      <c r="DI68" s="62"/>
      <c r="DJ68" s="62"/>
      <c r="DK68" s="62"/>
      <c r="DL68" s="62"/>
      <c r="DM68" s="62"/>
      <c r="DN68" s="62"/>
      <c r="DO68" s="62"/>
      <c r="DP68" s="62"/>
      <c r="DQ68" s="62"/>
      <c r="DR68" s="62"/>
      <c r="DS68" s="62"/>
      <c r="DT68" s="62"/>
      <c r="DU68" s="62"/>
      <c r="DV68" s="62"/>
      <c r="DW68" s="62"/>
      <c r="DX68" s="62"/>
      <c r="DY68" s="62"/>
      <c r="DZ68" s="62"/>
      <c r="EA68" s="62"/>
      <c r="EB68" s="62"/>
      <c r="EC68" s="62"/>
      <c r="ED68" s="62"/>
      <c r="EE68" s="62"/>
      <c r="EF68" s="62"/>
      <c r="EG68" s="62"/>
      <c r="EH68" s="62"/>
      <c r="EI68" s="62"/>
      <c r="EJ68" s="62"/>
      <c r="EK68" s="62"/>
      <c r="EL68" s="62"/>
      <c r="EM68" s="62"/>
      <c r="EN68" s="62"/>
      <c r="EO68" s="62"/>
      <c r="EP68" s="62"/>
      <c r="EQ68" s="62"/>
      <c r="ER68" s="62"/>
      <c r="ES68" s="62"/>
      <c r="ET68" s="62"/>
      <c r="EU68" s="62"/>
      <c r="EV68" s="62"/>
      <c r="EW68" s="62"/>
      <c r="EX68" s="62"/>
      <c r="EY68" s="62"/>
      <c r="EZ68" s="62"/>
      <c r="FA68" s="62"/>
      <c r="FB68" s="62"/>
    </row>
    <row r="69" spans="2:158" s="3" customFormat="1" ht="18.75" customHeight="1">
      <c r="B69" s="1097"/>
      <c r="C69" s="1032"/>
      <c r="D69" s="103" t="s">
        <v>50</v>
      </c>
      <c r="E69" s="529">
        <v>417.1681759999999</v>
      </c>
      <c r="F69" s="105">
        <v>390.04017539999978</v>
      </c>
      <c r="G69" s="105">
        <v>447.58768909999969</v>
      </c>
      <c r="H69" s="105">
        <v>427.16051939999966</v>
      </c>
      <c r="I69" s="105">
        <v>461.1033521</v>
      </c>
      <c r="J69" s="105">
        <v>444.21651900000018</v>
      </c>
      <c r="K69" s="105">
        <v>448.5748556999996</v>
      </c>
      <c r="L69" s="105">
        <v>461.14211360000007</v>
      </c>
      <c r="M69" s="105">
        <v>445.95015499999971</v>
      </c>
      <c r="N69" s="105">
        <v>464.53438740000018</v>
      </c>
      <c r="O69" s="105">
        <v>439.58117689999995</v>
      </c>
      <c r="P69" s="106">
        <v>459.14922820000032</v>
      </c>
      <c r="Q69" s="414">
        <f t="shared" si="1"/>
        <v>5306.2083477999986</v>
      </c>
      <c r="R69" s="1444"/>
      <c r="S69" s="1325"/>
      <c r="T69" s="1325"/>
      <c r="U69" s="1325"/>
      <c r="V69" s="1325"/>
      <c r="W69" s="1325"/>
      <c r="X69" s="1325"/>
      <c r="Y69" s="1325"/>
      <c r="Z69" s="1325"/>
      <c r="AA69" s="1325"/>
      <c r="AB69" s="1325"/>
      <c r="AC69" s="1325"/>
      <c r="AD69" s="1325"/>
      <c r="AE69" s="1325"/>
      <c r="AF69" s="1325"/>
      <c r="AG69" s="1325"/>
      <c r="AH69" s="1325"/>
      <c r="AI69" s="1325"/>
      <c r="AJ69" s="1325"/>
      <c r="AK69" s="1325"/>
      <c r="AL69" s="1325"/>
      <c r="AM69" s="1325"/>
      <c r="AN69" s="1325"/>
      <c r="AO69" s="1325"/>
      <c r="AP69" s="1325"/>
      <c r="AQ69" s="1325"/>
      <c r="AR69" s="1325"/>
      <c r="AS69" s="1325"/>
      <c r="AT69" s="1325"/>
      <c r="AU69" s="1325"/>
      <c r="AV69" s="1325"/>
      <c r="AW69" s="1325"/>
      <c r="AX69" s="1325"/>
      <c r="AY69" s="1325"/>
      <c r="AZ69" s="1325"/>
      <c r="BA69" s="1325"/>
      <c r="BB69" s="1325"/>
      <c r="BC69" s="1323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62"/>
      <c r="CX69" s="62"/>
      <c r="CY69" s="62"/>
      <c r="CZ69" s="62"/>
      <c r="DA69" s="62"/>
      <c r="DB69" s="62"/>
      <c r="DC69" s="62"/>
      <c r="DD69" s="62"/>
      <c r="DE69" s="62"/>
      <c r="DF69" s="62"/>
      <c r="DG69" s="62"/>
      <c r="DH69" s="62"/>
      <c r="DI69" s="62"/>
      <c r="DJ69" s="62"/>
      <c r="DK69" s="62"/>
      <c r="DL69" s="62"/>
      <c r="DM69" s="62"/>
      <c r="DN69" s="62"/>
      <c r="DO69" s="62"/>
      <c r="DP69" s="62"/>
      <c r="DQ69" s="62"/>
      <c r="DR69" s="62"/>
      <c r="DS69" s="62"/>
      <c r="DT69" s="62"/>
      <c r="DU69" s="62"/>
      <c r="DV69" s="62"/>
      <c r="DW69" s="62"/>
      <c r="DX69" s="62"/>
      <c r="DY69" s="62"/>
      <c r="DZ69" s="62"/>
      <c r="EA69" s="62"/>
      <c r="EB69" s="62"/>
      <c r="EC69" s="62"/>
      <c r="ED69" s="62"/>
      <c r="EE69" s="62"/>
      <c r="EF69" s="62"/>
      <c r="EG69" s="62"/>
      <c r="EH69" s="62"/>
      <c r="EI69" s="62"/>
      <c r="EJ69" s="62"/>
      <c r="EK69" s="62"/>
      <c r="EL69" s="62"/>
      <c r="EM69" s="62"/>
      <c r="EN69" s="62"/>
      <c r="EO69" s="62"/>
      <c r="EP69" s="62"/>
      <c r="EQ69" s="62"/>
      <c r="ER69" s="62"/>
      <c r="ES69" s="62"/>
      <c r="ET69" s="62"/>
      <c r="EU69" s="62"/>
      <c r="EV69" s="62"/>
      <c r="EW69" s="62"/>
      <c r="EX69" s="62"/>
      <c r="EY69" s="62"/>
      <c r="EZ69" s="62"/>
      <c r="FA69" s="62"/>
      <c r="FB69" s="62"/>
    </row>
    <row r="70" spans="2:158" s="3" customFormat="1" ht="18.75" customHeight="1">
      <c r="B70" s="1099">
        <v>17</v>
      </c>
      <c r="C70" s="1033" t="s">
        <v>244</v>
      </c>
      <c r="D70" s="111" t="s">
        <v>46</v>
      </c>
      <c r="E70" s="532"/>
      <c r="F70" s="535"/>
      <c r="G70" s="535"/>
      <c r="H70" s="535"/>
      <c r="I70" s="535"/>
      <c r="J70" s="535"/>
      <c r="K70" s="535"/>
      <c r="L70" s="535"/>
      <c r="M70" s="535"/>
      <c r="N70" s="535"/>
      <c r="O70" s="535"/>
      <c r="P70" s="536"/>
      <c r="Q70" s="1257">
        <f t="shared" si="1"/>
        <v>0</v>
      </c>
      <c r="R70" s="1444"/>
      <c r="S70" s="1325"/>
      <c r="T70" s="1325"/>
      <c r="U70" s="1325"/>
      <c r="V70" s="1325"/>
      <c r="W70" s="1325"/>
      <c r="X70" s="1325"/>
      <c r="Y70" s="1325"/>
      <c r="Z70" s="1325"/>
      <c r="AA70" s="1325"/>
      <c r="AB70" s="1325"/>
      <c r="AC70" s="1325"/>
      <c r="AD70" s="1325"/>
      <c r="AE70" s="1325"/>
      <c r="AF70" s="1325"/>
      <c r="AG70" s="1325"/>
      <c r="AH70" s="1325"/>
      <c r="AI70" s="1325"/>
      <c r="AJ70" s="1325"/>
      <c r="AK70" s="1325"/>
      <c r="AL70" s="1325"/>
      <c r="AM70" s="1325"/>
      <c r="AN70" s="1325"/>
      <c r="AO70" s="1325"/>
      <c r="AP70" s="1325"/>
      <c r="AQ70" s="1325"/>
      <c r="AR70" s="1325"/>
      <c r="AS70" s="1325"/>
      <c r="AT70" s="1325"/>
      <c r="AU70" s="1325"/>
      <c r="AV70" s="1325"/>
      <c r="AW70" s="1325"/>
      <c r="AX70" s="1325"/>
      <c r="AY70" s="1325"/>
      <c r="AZ70" s="1325"/>
      <c r="BA70" s="1325"/>
      <c r="BB70" s="1325"/>
      <c r="BC70" s="1323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62"/>
      <c r="CX70" s="62"/>
      <c r="CY70" s="62"/>
      <c r="CZ70" s="62"/>
      <c r="DA70" s="62"/>
      <c r="DB70" s="62"/>
      <c r="DC70" s="62"/>
      <c r="DD70" s="62"/>
      <c r="DE70" s="62"/>
      <c r="DF70" s="62"/>
      <c r="DG70" s="62"/>
      <c r="DH70" s="62"/>
      <c r="DI70" s="62"/>
      <c r="DJ70" s="62"/>
      <c r="DK70" s="62"/>
      <c r="DL70" s="62"/>
      <c r="DM70" s="62"/>
      <c r="DN70" s="62"/>
      <c r="DO70" s="62"/>
      <c r="DP70" s="62"/>
      <c r="DQ70" s="62"/>
      <c r="DR70" s="62"/>
      <c r="DS70" s="62"/>
      <c r="DT70" s="62"/>
      <c r="DU70" s="62"/>
      <c r="DV70" s="62"/>
      <c r="DW70" s="62"/>
      <c r="DX70" s="62"/>
      <c r="DY70" s="62"/>
      <c r="DZ70" s="62"/>
      <c r="EA70" s="62"/>
      <c r="EB70" s="62"/>
      <c r="EC70" s="62"/>
      <c r="ED70" s="62"/>
      <c r="EE70" s="62"/>
      <c r="EF70" s="62"/>
      <c r="EG70" s="62"/>
      <c r="EH70" s="62"/>
      <c r="EI70" s="62"/>
      <c r="EJ70" s="62"/>
      <c r="EK70" s="62"/>
      <c r="EL70" s="62"/>
      <c r="EM70" s="62"/>
      <c r="EN70" s="62"/>
      <c r="EO70" s="62"/>
      <c r="EP70" s="62"/>
      <c r="EQ70" s="62"/>
      <c r="ER70" s="62"/>
      <c r="ES70" s="62"/>
      <c r="ET70" s="62"/>
      <c r="EU70" s="62"/>
      <c r="EV70" s="62"/>
      <c r="EW70" s="62"/>
      <c r="EX70" s="62"/>
      <c r="EY70" s="62"/>
      <c r="EZ70" s="62"/>
      <c r="FA70" s="62"/>
      <c r="FB70" s="62"/>
    </row>
    <row r="71" spans="2:158" s="3" customFormat="1" ht="18.75" customHeight="1">
      <c r="B71" s="1097"/>
      <c r="C71" s="1101"/>
      <c r="D71" s="112" t="s">
        <v>47</v>
      </c>
      <c r="E71" s="539"/>
      <c r="F71" s="123"/>
      <c r="G71" s="123"/>
      <c r="H71" s="123"/>
      <c r="I71" s="123"/>
      <c r="J71" s="123"/>
      <c r="K71" s="123"/>
      <c r="L71" s="123"/>
      <c r="M71" s="123"/>
      <c r="N71" s="123"/>
      <c r="O71" s="123"/>
      <c r="P71" s="124"/>
      <c r="Q71" s="1257">
        <f t="shared" si="1"/>
        <v>0</v>
      </c>
      <c r="R71" s="1444"/>
      <c r="S71" s="1325"/>
      <c r="T71" s="1325"/>
      <c r="U71" s="1325"/>
      <c r="V71" s="1325"/>
      <c r="W71" s="1325"/>
      <c r="X71" s="1325"/>
      <c r="Y71" s="1325"/>
      <c r="Z71" s="1325"/>
      <c r="AA71" s="1325"/>
      <c r="AB71" s="1325"/>
      <c r="AC71" s="1325"/>
      <c r="AD71" s="1325"/>
      <c r="AE71" s="1325"/>
      <c r="AF71" s="1325"/>
      <c r="AG71" s="1325"/>
      <c r="AH71" s="1325"/>
      <c r="AI71" s="1325"/>
      <c r="AJ71" s="1325"/>
      <c r="AK71" s="1325"/>
      <c r="AL71" s="1325"/>
      <c r="AM71" s="1325"/>
      <c r="AN71" s="1325"/>
      <c r="AO71" s="1325"/>
      <c r="AP71" s="1325"/>
      <c r="AQ71" s="1325"/>
      <c r="AR71" s="1325"/>
      <c r="AS71" s="1325"/>
      <c r="AT71" s="1325"/>
      <c r="AU71" s="1325"/>
      <c r="AV71" s="1325"/>
      <c r="AW71" s="1325"/>
      <c r="AX71" s="1325"/>
      <c r="AY71" s="1325"/>
      <c r="AZ71" s="1325"/>
      <c r="BA71" s="1325"/>
      <c r="BB71" s="1325"/>
      <c r="BC71" s="1323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62"/>
      <c r="CX71" s="62"/>
      <c r="CY71" s="62"/>
      <c r="CZ71" s="62"/>
      <c r="DA71" s="62"/>
      <c r="DB71" s="62"/>
      <c r="DC71" s="62"/>
      <c r="DD71" s="62"/>
      <c r="DE71" s="62"/>
      <c r="DF71" s="62"/>
      <c r="DG71" s="62"/>
      <c r="DH71" s="62"/>
      <c r="DI71" s="62"/>
      <c r="DJ71" s="62"/>
      <c r="DK71" s="62"/>
      <c r="DL71" s="62"/>
      <c r="DM71" s="62"/>
      <c r="DN71" s="62"/>
      <c r="DO71" s="62"/>
      <c r="DP71" s="62"/>
      <c r="DQ71" s="62"/>
      <c r="DR71" s="62"/>
      <c r="DS71" s="62"/>
      <c r="DT71" s="62"/>
      <c r="DU71" s="62"/>
      <c r="DV71" s="62"/>
      <c r="DW71" s="62"/>
      <c r="DX71" s="62"/>
      <c r="DY71" s="62"/>
      <c r="DZ71" s="62"/>
      <c r="EA71" s="62"/>
      <c r="EB71" s="62"/>
      <c r="EC71" s="62"/>
      <c r="ED71" s="62"/>
      <c r="EE71" s="62"/>
      <c r="EF71" s="62"/>
      <c r="EG71" s="62"/>
      <c r="EH71" s="62"/>
      <c r="EI71" s="62"/>
      <c r="EJ71" s="62"/>
      <c r="EK71" s="62"/>
      <c r="EL71" s="62"/>
      <c r="EM71" s="62"/>
      <c r="EN71" s="62"/>
      <c r="EO71" s="62"/>
      <c r="EP71" s="62"/>
      <c r="EQ71" s="62"/>
      <c r="ER71" s="62"/>
      <c r="ES71" s="62"/>
      <c r="ET71" s="62"/>
      <c r="EU71" s="62"/>
      <c r="EV71" s="62"/>
      <c r="EW71" s="62"/>
      <c r="EX71" s="62"/>
      <c r="EY71" s="62"/>
      <c r="EZ71" s="62"/>
      <c r="FA71" s="62"/>
      <c r="FB71" s="62"/>
    </row>
    <row r="72" spans="2:158" s="3" customFormat="1" ht="18.75" customHeight="1">
      <c r="B72" s="1097"/>
      <c r="C72" s="1101"/>
      <c r="D72" s="112" t="s">
        <v>48</v>
      </c>
      <c r="E72" s="540">
        <v>3.8292716000000002</v>
      </c>
      <c r="F72" s="126">
        <v>3.7863009999999995</v>
      </c>
      <c r="G72" s="126">
        <v>5.1022432999999996</v>
      </c>
      <c r="H72" s="126">
        <v>5.1094497000000008</v>
      </c>
      <c r="I72" s="126">
        <v>5.8239525999999993</v>
      </c>
      <c r="J72" s="126">
        <v>6.0064656999999997</v>
      </c>
      <c r="K72" s="126">
        <v>5.7096926000000003</v>
      </c>
      <c r="L72" s="126">
        <v>5.7273477000000002</v>
      </c>
      <c r="M72" s="126">
        <v>6.2660598000000007</v>
      </c>
      <c r="N72" s="126">
        <v>6.5683141000000003</v>
      </c>
      <c r="O72" s="126">
        <v>6.6327858000000006</v>
      </c>
      <c r="P72" s="127">
        <v>6.1114153999999985</v>
      </c>
      <c r="Q72" s="1257">
        <f t="shared" si="1"/>
        <v>66.673299299999996</v>
      </c>
      <c r="R72" s="1444"/>
      <c r="S72" s="1325"/>
      <c r="T72" s="1325"/>
      <c r="U72" s="1325"/>
      <c r="V72" s="1325"/>
      <c r="W72" s="1325"/>
      <c r="X72" s="1325"/>
      <c r="Y72" s="1325"/>
      <c r="Z72" s="1325"/>
      <c r="AA72" s="1325"/>
      <c r="AB72" s="1325"/>
      <c r="AC72" s="1325"/>
      <c r="AD72" s="1325"/>
      <c r="AE72" s="1325"/>
      <c r="AF72" s="1325"/>
      <c r="AG72" s="1325"/>
      <c r="AH72" s="1325"/>
      <c r="AI72" s="1325"/>
      <c r="AJ72" s="1325"/>
      <c r="AK72" s="1325"/>
      <c r="AL72" s="1325"/>
      <c r="AM72" s="1325"/>
      <c r="AN72" s="1325"/>
      <c r="AO72" s="1325"/>
      <c r="AP72" s="1325"/>
      <c r="AQ72" s="1325"/>
      <c r="AR72" s="1325"/>
      <c r="AS72" s="1325"/>
      <c r="AT72" s="1325"/>
      <c r="AU72" s="1325"/>
      <c r="AV72" s="1325"/>
      <c r="AW72" s="1325"/>
      <c r="AX72" s="1325"/>
      <c r="AY72" s="1325"/>
      <c r="AZ72" s="1325"/>
      <c r="BA72" s="1325"/>
      <c r="BB72" s="1325"/>
      <c r="BC72" s="1323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62"/>
      <c r="CX72" s="62"/>
      <c r="CY72" s="62"/>
      <c r="CZ72" s="62"/>
      <c r="DA72" s="62"/>
      <c r="DB72" s="62"/>
      <c r="DC72" s="62"/>
      <c r="DD72" s="62"/>
      <c r="DE72" s="62"/>
      <c r="DF72" s="62"/>
      <c r="DG72" s="62"/>
      <c r="DH72" s="62"/>
      <c r="DI72" s="62"/>
      <c r="DJ72" s="62"/>
      <c r="DK72" s="62"/>
      <c r="DL72" s="62"/>
      <c r="DM72" s="62"/>
      <c r="DN72" s="62"/>
      <c r="DO72" s="62"/>
      <c r="DP72" s="62"/>
      <c r="DQ72" s="62"/>
      <c r="DR72" s="62"/>
      <c r="DS72" s="62"/>
      <c r="DT72" s="62"/>
      <c r="DU72" s="62"/>
      <c r="DV72" s="62"/>
      <c r="DW72" s="62"/>
      <c r="DX72" s="62"/>
      <c r="DY72" s="62"/>
      <c r="DZ72" s="62"/>
      <c r="EA72" s="62"/>
      <c r="EB72" s="62"/>
      <c r="EC72" s="62"/>
      <c r="ED72" s="62"/>
      <c r="EE72" s="62"/>
      <c r="EF72" s="62"/>
      <c r="EG72" s="62"/>
      <c r="EH72" s="62"/>
      <c r="EI72" s="62"/>
      <c r="EJ72" s="62"/>
      <c r="EK72" s="62"/>
      <c r="EL72" s="62"/>
      <c r="EM72" s="62"/>
      <c r="EN72" s="62"/>
      <c r="EO72" s="62"/>
      <c r="EP72" s="62"/>
      <c r="EQ72" s="62"/>
      <c r="ER72" s="62"/>
      <c r="ES72" s="62"/>
      <c r="ET72" s="62"/>
      <c r="EU72" s="62"/>
      <c r="EV72" s="62"/>
      <c r="EW72" s="62"/>
      <c r="EX72" s="62"/>
      <c r="EY72" s="62"/>
      <c r="EZ72" s="62"/>
      <c r="FA72" s="62"/>
      <c r="FB72" s="62"/>
    </row>
    <row r="73" spans="2:158" s="3" customFormat="1" ht="18.75" customHeight="1">
      <c r="B73" s="1097"/>
      <c r="C73" s="1032"/>
      <c r="D73" s="103" t="s">
        <v>50</v>
      </c>
      <c r="E73" s="529">
        <v>3.8292716000000002</v>
      </c>
      <c r="F73" s="105">
        <v>3.7863009999999995</v>
      </c>
      <c r="G73" s="105">
        <v>5.1022432999999996</v>
      </c>
      <c r="H73" s="105">
        <v>5.1094497000000008</v>
      </c>
      <c r="I73" s="105">
        <v>5.8239525999999993</v>
      </c>
      <c r="J73" s="105">
        <v>6.0064656999999997</v>
      </c>
      <c r="K73" s="105">
        <v>5.7096926000000003</v>
      </c>
      <c r="L73" s="105">
        <v>5.7273477000000002</v>
      </c>
      <c r="M73" s="105">
        <v>6.2660598000000007</v>
      </c>
      <c r="N73" s="105">
        <v>6.5683141000000003</v>
      </c>
      <c r="O73" s="105">
        <v>6.6327858000000006</v>
      </c>
      <c r="P73" s="106">
        <v>6.1114153999999985</v>
      </c>
      <c r="Q73" s="414">
        <f t="shared" si="1"/>
        <v>66.673299299999996</v>
      </c>
      <c r="R73" s="1444"/>
      <c r="S73" s="1325"/>
      <c r="T73" s="1325"/>
      <c r="U73" s="1325"/>
      <c r="V73" s="1325"/>
      <c r="W73" s="1325"/>
      <c r="X73" s="1325"/>
      <c r="Y73" s="1325"/>
      <c r="Z73" s="1325"/>
      <c r="AA73" s="1325"/>
      <c r="AB73" s="1325"/>
      <c r="AC73" s="1325"/>
      <c r="AD73" s="1325"/>
      <c r="AE73" s="1325"/>
      <c r="AF73" s="1325"/>
      <c r="AG73" s="1325"/>
      <c r="AH73" s="1325"/>
      <c r="AI73" s="1325"/>
      <c r="AJ73" s="1325"/>
      <c r="AK73" s="1325"/>
      <c r="AL73" s="1325"/>
      <c r="AM73" s="1325"/>
      <c r="AN73" s="1325"/>
      <c r="AO73" s="1325"/>
      <c r="AP73" s="1325"/>
      <c r="AQ73" s="1325"/>
      <c r="AR73" s="1325"/>
      <c r="AS73" s="1325"/>
      <c r="AT73" s="1325"/>
      <c r="AU73" s="1325"/>
      <c r="AV73" s="1325"/>
      <c r="AW73" s="1325"/>
      <c r="AX73" s="1325"/>
      <c r="AY73" s="1325"/>
      <c r="AZ73" s="1325"/>
      <c r="BA73" s="1325"/>
      <c r="BB73" s="1325"/>
      <c r="BC73" s="1323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62"/>
      <c r="CX73" s="62"/>
      <c r="CY73" s="62"/>
      <c r="CZ73" s="62"/>
      <c r="DA73" s="62"/>
      <c r="DB73" s="62"/>
      <c r="DC73" s="62"/>
      <c r="DD73" s="62"/>
      <c r="DE73" s="62"/>
      <c r="DF73" s="62"/>
      <c r="DG73" s="62"/>
      <c r="DH73" s="62"/>
      <c r="DI73" s="62"/>
      <c r="DJ73" s="62"/>
      <c r="DK73" s="62"/>
      <c r="DL73" s="62"/>
      <c r="DM73" s="62"/>
      <c r="DN73" s="62"/>
      <c r="DO73" s="62"/>
      <c r="DP73" s="62"/>
      <c r="DQ73" s="62"/>
      <c r="DR73" s="62"/>
      <c r="DS73" s="62"/>
      <c r="DT73" s="62"/>
      <c r="DU73" s="62"/>
      <c r="DV73" s="62"/>
      <c r="DW73" s="62"/>
      <c r="DX73" s="62"/>
      <c r="DY73" s="62"/>
      <c r="DZ73" s="62"/>
      <c r="EA73" s="62"/>
      <c r="EB73" s="62"/>
      <c r="EC73" s="62"/>
      <c r="ED73" s="62"/>
      <c r="EE73" s="62"/>
      <c r="EF73" s="62"/>
      <c r="EG73" s="62"/>
      <c r="EH73" s="62"/>
      <c r="EI73" s="62"/>
      <c r="EJ73" s="62"/>
      <c r="EK73" s="62"/>
      <c r="EL73" s="62"/>
      <c r="EM73" s="62"/>
      <c r="EN73" s="62"/>
      <c r="EO73" s="62"/>
      <c r="EP73" s="62"/>
      <c r="EQ73" s="62"/>
      <c r="ER73" s="62"/>
      <c r="ES73" s="62"/>
      <c r="ET73" s="62"/>
      <c r="EU73" s="62"/>
      <c r="EV73" s="62"/>
      <c r="EW73" s="62"/>
      <c r="EX73" s="62"/>
      <c r="EY73" s="62"/>
      <c r="EZ73" s="62"/>
      <c r="FA73" s="62"/>
      <c r="FB73" s="62"/>
    </row>
    <row r="74" spans="2:158" s="3" customFormat="1" ht="18.75" customHeight="1">
      <c r="B74" s="1099">
        <v>18</v>
      </c>
      <c r="C74" s="1033" t="s">
        <v>54</v>
      </c>
      <c r="D74" s="111" t="s">
        <v>46</v>
      </c>
      <c r="E74" s="541">
        <v>1.987215</v>
      </c>
      <c r="F74" s="89">
        <v>2.2662140000000002</v>
      </c>
      <c r="G74" s="89">
        <v>2.4540730000000002</v>
      </c>
      <c r="H74" s="89">
        <v>2.4180450000000002</v>
      </c>
      <c r="I74" s="89">
        <v>2.453938</v>
      </c>
      <c r="J74" s="89">
        <v>2.410615</v>
      </c>
      <c r="K74" s="89">
        <v>2.4512969999999998</v>
      </c>
      <c r="L74" s="89">
        <v>2.2248489999999999</v>
      </c>
      <c r="M74" s="89">
        <v>0.101156</v>
      </c>
      <c r="N74" s="89">
        <v>0.107862</v>
      </c>
      <c r="O74" s="89">
        <v>0.109225</v>
      </c>
      <c r="P74" s="90">
        <v>0.112148</v>
      </c>
      <c r="Q74" s="1257">
        <f t="shared" ref="Q74:Q113" si="2">SUM(E74:P74)</f>
        <v>19.096637000000001</v>
      </c>
      <c r="R74" s="1444"/>
      <c r="S74" s="1325"/>
      <c r="T74" s="1325"/>
      <c r="U74" s="1325"/>
      <c r="V74" s="1325"/>
      <c r="W74" s="1325"/>
      <c r="X74" s="1325"/>
      <c r="Y74" s="1325"/>
      <c r="Z74" s="1325"/>
      <c r="AA74" s="1325"/>
      <c r="AB74" s="1325"/>
      <c r="AC74" s="1325"/>
      <c r="AD74" s="1325"/>
      <c r="AE74" s="1325"/>
      <c r="AF74" s="1325"/>
      <c r="AG74" s="1325"/>
      <c r="AH74" s="1325"/>
      <c r="AI74" s="1325"/>
      <c r="AJ74" s="1325"/>
      <c r="AK74" s="1325"/>
      <c r="AL74" s="1325"/>
      <c r="AM74" s="1325"/>
      <c r="AN74" s="1325"/>
      <c r="AO74" s="1325"/>
      <c r="AP74" s="1325"/>
      <c r="AQ74" s="1325"/>
      <c r="AR74" s="1325"/>
      <c r="AS74" s="1325"/>
      <c r="AT74" s="1325"/>
      <c r="AU74" s="1325"/>
      <c r="AV74" s="1325"/>
      <c r="AW74" s="1325"/>
      <c r="AX74" s="1325"/>
      <c r="AY74" s="1325"/>
      <c r="AZ74" s="1325"/>
      <c r="BA74" s="1325"/>
      <c r="BB74" s="1325"/>
      <c r="BC74" s="1323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62"/>
      <c r="CX74" s="62"/>
      <c r="CY74" s="62"/>
      <c r="CZ74" s="62"/>
      <c r="DA74" s="62"/>
      <c r="DB74" s="62"/>
      <c r="DC74" s="62"/>
      <c r="DD74" s="62"/>
      <c r="DE74" s="62"/>
      <c r="DF74" s="62"/>
      <c r="DG74" s="62"/>
      <c r="DH74" s="62"/>
      <c r="DI74" s="62"/>
      <c r="DJ74" s="62"/>
      <c r="DK74" s="62"/>
      <c r="DL74" s="62"/>
      <c r="DM74" s="62"/>
      <c r="DN74" s="62"/>
      <c r="DO74" s="62"/>
      <c r="DP74" s="62"/>
      <c r="DQ74" s="62"/>
      <c r="DR74" s="62"/>
      <c r="DS74" s="62"/>
      <c r="DT74" s="62"/>
      <c r="DU74" s="62"/>
      <c r="DV74" s="62"/>
      <c r="DW74" s="62"/>
      <c r="DX74" s="62"/>
      <c r="DY74" s="62"/>
      <c r="DZ74" s="62"/>
      <c r="EA74" s="62"/>
      <c r="EB74" s="62"/>
      <c r="EC74" s="62"/>
      <c r="ED74" s="62"/>
      <c r="EE74" s="62"/>
      <c r="EF74" s="62"/>
      <c r="EG74" s="62"/>
      <c r="EH74" s="62"/>
      <c r="EI74" s="62"/>
      <c r="EJ74" s="62"/>
      <c r="EK74" s="62"/>
      <c r="EL74" s="62"/>
      <c r="EM74" s="62"/>
      <c r="EN74" s="62"/>
      <c r="EO74" s="62"/>
      <c r="EP74" s="62"/>
      <c r="EQ74" s="62"/>
      <c r="ER74" s="62"/>
      <c r="ES74" s="62"/>
      <c r="ET74" s="62"/>
      <c r="EU74" s="62"/>
      <c r="EV74" s="62"/>
      <c r="EW74" s="62"/>
      <c r="EX74" s="62"/>
      <c r="EY74" s="62"/>
      <c r="EZ74" s="62"/>
      <c r="FA74" s="62"/>
      <c r="FB74" s="62"/>
    </row>
    <row r="75" spans="2:158" s="3" customFormat="1" ht="18.75" customHeight="1">
      <c r="B75" s="1097"/>
      <c r="C75" s="1102"/>
      <c r="D75" s="112" t="s">
        <v>47</v>
      </c>
      <c r="E75" s="532">
        <v>4.4586480000000002</v>
      </c>
      <c r="F75" s="114">
        <v>3.8084449999999999</v>
      </c>
      <c r="G75" s="114">
        <v>4.6104950000000002</v>
      </c>
      <c r="H75" s="114">
        <v>4.4602209999999998</v>
      </c>
      <c r="I75" s="114">
        <v>4.6872910000000001</v>
      </c>
      <c r="J75" s="114">
        <v>4.6466880000000002</v>
      </c>
      <c r="K75" s="114">
        <v>4.6750809999999996</v>
      </c>
      <c r="L75" s="114">
        <v>4.5562149999999999</v>
      </c>
      <c r="M75" s="114">
        <v>4.2793840000000003</v>
      </c>
      <c r="N75" s="114">
        <v>4.6469079999999998</v>
      </c>
      <c r="O75" s="114">
        <v>4.4275310000000001</v>
      </c>
      <c r="P75" s="115">
        <v>4.4172969999999996</v>
      </c>
      <c r="Q75" s="1257">
        <f t="shared" si="2"/>
        <v>53.674203999999996</v>
      </c>
      <c r="R75" s="1444"/>
      <c r="S75" s="1325"/>
      <c r="T75" s="1325"/>
      <c r="U75" s="1325"/>
      <c r="V75" s="1325"/>
      <c r="W75" s="1325"/>
      <c r="X75" s="1325"/>
      <c r="Y75" s="1325"/>
      <c r="Z75" s="1325"/>
      <c r="AA75" s="1325"/>
      <c r="AB75" s="1325"/>
      <c r="AC75" s="1325"/>
      <c r="AD75" s="1325"/>
      <c r="AE75" s="1325"/>
      <c r="AF75" s="1325"/>
      <c r="AG75" s="1325"/>
      <c r="AH75" s="1325"/>
      <c r="AI75" s="1325"/>
      <c r="AJ75" s="1325"/>
      <c r="AK75" s="1325"/>
      <c r="AL75" s="1325"/>
      <c r="AM75" s="1325"/>
      <c r="AN75" s="1325"/>
      <c r="AO75" s="1325"/>
      <c r="AP75" s="1325"/>
      <c r="AQ75" s="1325"/>
      <c r="AR75" s="1325"/>
      <c r="AS75" s="1325"/>
      <c r="AT75" s="1325"/>
      <c r="AU75" s="1325"/>
      <c r="AV75" s="1325"/>
      <c r="AW75" s="1325"/>
      <c r="AX75" s="1325"/>
      <c r="AY75" s="1325"/>
      <c r="AZ75" s="1325"/>
      <c r="BA75" s="1325"/>
      <c r="BB75" s="1325"/>
      <c r="BC75" s="1323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62"/>
      <c r="CX75" s="62"/>
      <c r="CY75" s="62"/>
      <c r="CZ75" s="62"/>
      <c r="DA75" s="62"/>
      <c r="DB75" s="62"/>
      <c r="DC75" s="62"/>
      <c r="DD75" s="62"/>
      <c r="DE75" s="62"/>
      <c r="DF75" s="62"/>
      <c r="DG75" s="62"/>
      <c r="DH75" s="62"/>
      <c r="DI75" s="62"/>
      <c r="DJ75" s="62"/>
      <c r="DK75" s="62"/>
      <c r="DL75" s="62"/>
      <c r="DM75" s="62"/>
      <c r="DN75" s="62"/>
      <c r="DO75" s="62"/>
      <c r="DP75" s="62"/>
      <c r="DQ75" s="62"/>
      <c r="DR75" s="62"/>
      <c r="DS75" s="62"/>
      <c r="DT75" s="62"/>
      <c r="DU75" s="62"/>
      <c r="DV75" s="62"/>
      <c r="DW75" s="62"/>
      <c r="DX75" s="62"/>
      <c r="DY75" s="62"/>
      <c r="DZ75" s="62"/>
      <c r="EA75" s="62"/>
      <c r="EB75" s="62"/>
      <c r="EC75" s="62"/>
      <c r="ED75" s="62"/>
      <c r="EE75" s="62"/>
      <c r="EF75" s="62"/>
      <c r="EG75" s="62"/>
      <c r="EH75" s="62"/>
      <c r="EI75" s="62"/>
      <c r="EJ75" s="62"/>
      <c r="EK75" s="62"/>
      <c r="EL75" s="62"/>
      <c r="EM75" s="62"/>
      <c r="EN75" s="62"/>
      <c r="EO75" s="62"/>
      <c r="EP75" s="62"/>
      <c r="EQ75" s="62"/>
      <c r="ER75" s="62"/>
      <c r="ES75" s="62"/>
      <c r="ET75" s="62"/>
      <c r="EU75" s="62"/>
      <c r="EV75" s="62"/>
      <c r="EW75" s="62"/>
      <c r="EX75" s="62"/>
      <c r="EY75" s="62"/>
      <c r="EZ75" s="62"/>
      <c r="FA75" s="62"/>
      <c r="FB75" s="62"/>
    </row>
    <row r="76" spans="2:158" s="3" customFormat="1" ht="18.75" customHeight="1">
      <c r="B76" s="1097"/>
      <c r="C76" s="1101"/>
      <c r="D76" s="112" t="s">
        <v>48</v>
      </c>
      <c r="E76" s="532">
        <v>2.6736959999999996</v>
      </c>
      <c r="F76" s="114">
        <v>2.6610720000000003</v>
      </c>
      <c r="G76" s="114">
        <v>2.8719129999999997</v>
      </c>
      <c r="H76" s="114">
        <v>2.7446520000000003</v>
      </c>
      <c r="I76" s="114">
        <v>2.8175429999999997</v>
      </c>
      <c r="J76" s="114">
        <v>2.8239939999999999</v>
      </c>
      <c r="K76" s="114">
        <v>2.6595209999999998</v>
      </c>
      <c r="L76" s="114">
        <v>3.0999190000000003</v>
      </c>
      <c r="M76" s="114">
        <v>3.0979770000000002</v>
      </c>
      <c r="N76" s="114">
        <v>3.2648969999999995</v>
      </c>
      <c r="O76" s="114">
        <v>3.0967989999999999</v>
      </c>
      <c r="P76" s="115">
        <v>3.3503799999999999</v>
      </c>
      <c r="Q76" s="1257">
        <f t="shared" si="2"/>
        <v>35.162362999999992</v>
      </c>
      <c r="R76" s="1444"/>
      <c r="S76" s="1325"/>
      <c r="T76" s="1325"/>
      <c r="U76" s="1325"/>
      <c r="V76" s="1325"/>
      <c r="W76" s="1325"/>
      <c r="X76" s="1325"/>
      <c r="Y76" s="1325"/>
      <c r="Z76" s="1325"/>
      <c r="AA76" s="1325"/>
      <c r="AB76" s="1325"/>
      <c r="AC76" s="1325"/>
      <c r="AD76" s="1325"/>
      <c r="AE76" s="1325"/>
      <c r="AF76" s="1325"/>
      <c r="AG76" s="1325"/>
      <c r="AH76" s="1325"/>
      <c r="AI76" s="1325"/>
      <c r="AJ76" s="1325"/>
      <c r="AK76" s="1325"/>
      <c r="AL76" s="1325"/>
      <c r="AM76" s="1325"/>
      <c r="AN76" s="1325"/>
      <c r="AO76" s="1325"/>
      <c r="AP76" s="1325"/>
      <c r="AQ76" s="1325"/>
      <c r="AR76" s="1325"/>
      <c r="AS76" s="1325"/>
      <c r="AT76" s="1325"/>
      <c r="AU76" s="1325"/>
      <c r="AV76" s="1325"/>
      <c r="AW76" s="1325"/>
      <c r="AX76" s="1325"/>
      <c r="AY76" s="1325"/>
      <c r="AZ76" s="1325"/>
      <c r="BA76" s="1325"/>
      <c r="BB76" s="1325"/>
      <c r="BC76" s="1323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62"/>
      <c r="CX76" s="62"/>
      <c r="CY76" s="62"/>
      <c r="CZ76" s="62"/>
      <c r="DA76" s="62"/>
      <c r="DB76" s="62"/>
      <c r="DC76" s="62"/>
      <c r="DD76" s="62"/>
      <c r="DE76" s="62"/>
      <c r="DF76" s="62"/>
      <c r="DG76" s="62"/>
      <c r="DH76" s="62"/>
      <c r="DI76" s="62"/>
      <c r="DJ76" s="62"/>
      <c r="DK76" s="62"/>
      <c r="DL76" s="62"/>
      <c r="DM76" s="62"/>
      <c r="DN76" s="62"/>
      <c r="DO76" s="62"/>
      <c r="DP76" s="62"/>
      <c r="DQ76" s="62"/>
      <c r="DR76" s="62"/>
      <c r="DS76" s="62"/>
      <c r="DT76" s="62"/>
      <c r="DU76" s="62"/>
      <c r="DV76" s="62"/>
      <c r="DW76" s="62"/>
      <c r="DX76" s="62"/>
      <c r="DY76" s="62"/>
      <c r="DZ76" s="62"/>
      <c r="EA76" s="62"/>
      <c r="EB76" s="62"/>
      <c r="EC76" s="62"/>
      <c r="ED76" s="62"/>
      <c r="EE76" s="62"/>
      <c r="EF76" s="62"/>
      <c r="EG76" s="62"/>
      <c r="EH76" s="62"/>
      <c r="EI76" s="62"/>
      <c r="EJ76" s="62"/>
      <c r="EK76" s="62"/>
      <c r="EL76" s="62"/>
      <c r="EM76" s="62"/>
      <c r="EN76" s="62"/>
      <c r="EO76" s="62"/>
      <c r="EP76" s="62"/>
      <c r="EQ76" s="62"/>
      <c r="ER76" s="62"/>
      <c r="ES76" s="62"/>
      <c r="ET76" s="62"/>
      <c r="EU76" s="62"/>
      <c r="EV76" s="62"/>
      <c r="EW76" s="62"/>
      <c r="EX76" s="62"/>
      <c r="EY76" s="62"/>
      <c r="EZ76" s="62"/>
      <c r="FA76" s="62"/>
      <c r="FB76" s="62"/>
    </row>
    <row r="77" spans="2:158" s="3" customFormat="1" ht="18.75" customHeight="1">
      <c r="B77" s="1097"/>
      <c r="C77" s="1032"/>
      <c r="D77" s="103" t="s">
        <v>50</v>
      </c>
      <c r="E77" s="529">
        <v>9.1195589999999989</v>
      </c>
      <c r="F77" s="105">
        <v>8.7357310000000012</v>
      </c>
      <c r="G77" s="105">
        <v>9.9364810000000006</v>
      </c>
      <c r="H77" s="105">
        <v>9.6229180000000003</v>
      </c>
      <c r="I77" s="105">
        <v>9.9587719999999997</v>
      </c>
      <c r="J77" s="105">
        <v>9.881297</v>
      </c>
      <c r="K77" s="105">
        <v>9.7858990000000006</v>
      </c>
      <c r="L77" s="105">
        <v>9.8809830000000005</v>
      </c>
      <c r="M77" s="105">
        <v>7.4785170000000001</v>
      </c>
      <c r="N77" s="105">
        <v>8.0196669999999983</v>
      </c>
      <c r="O77" s="105">
        <v>7.6335550000000012</v>
      </c>
      <c r="P77" s="106">
        <v>7.8798250000000003</v>
      </c>
      <c r="Q77" s="414">
        <f t="shared" si="2"/>
        <v>107.933204</v>
      </c>
      <c r="R77" s="1444"/>
      <c r="S77" s="1325"/>
      <c r="T77" s="1325"/>
      <c r="U77" s="1325"/>
      <c r="V77" s="1325"/>
      <c r="W77" s="1325"/>
      <c r="X77" s="1325"/>
      <c r="Y77" s="1325"/>
      <c r="Z77" s="1325"/>
      <c r="AA77" s="1325"/>
      <c r="AB77" s="1325"/>
      <c r="AC77" s="1325"/>
      <c r="AD77" s="1325"/>
      <c r="AE77" s="1325"/>
      <c r="AF77" s="1325"/>
      <c r="AG77" s="1325"/>
      <c r="AH77" s="1325"/>
      <c r="AI77" s="1325"/>
      <c r="AJ77" s="1325"/>
      <c r="AK77" s="1325"/>
      <c r="AL77" s="1325"/>
      <c r="AM77" s="1325"/>
      <c r="AN77" s="1325"/>
      <c r="AO77" s="1325"/>
      <c r="AP77" s="1325"/>
      <c r="AQ77" s="1325"/>
      <c r="AR77" s="1325"/>
      <c r="AS77" s="1325"/>
      <c r="AT77" s="1325"/>
      <c r="AU77" s="1325"/>
      <c r="AV77" s="1325"/>
      <c r="AW77" s="1325"/>
      <c r="AX77" s="1325"/>
      <c r="AY77" s="1325"/>
      <c r="AZ77" s="1325"/>
      <c r="BA77" s="1325"/>
      <c r="BB77" s="1325"/>
      <c r="BC77" s="1323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62"/>
      <c r="CX77" s="62"/>
      <c r="CY77" s="62"/>
      <c r="CZ77" s="62"/>
      <c r="DA77" s="62"/>
      <c r="DB77" s="62"/>
      <c r="DC77" s="62"/>
      <c r="DD77" s="62"/>
      <c r="DE77" s="62"/>
      <c r="DF77" s="62"/>
      <c r="DG77" s="62"/>
      <c r="DH77" s="62"/>
      <c r="DI77" s="62"/>
      <c r="DJ77" s="62"/>
      <c r="DK77" s="62"/>
      <c r="DL77" s="62"/>
      <c r="DM77" s="62"/>
      <c r="DN77" s="62"/>
      <c r="DO77" s="62"/>
      <c r="DP77" s="62"/>
      <c r="DQ77" s="62"/>
      <c r="DR77" s="62"/>
      <c r="DS77" s="62"/>
      <c r="DT77" s="62"/>
      <c r="DU77" s="62"/>
      <c r="DV77" s="62"/>
      <c r="DW77" s="62"/>
      <c r="DX77" s="62"/>
      <c r="DY77" s="62"/>
      <c r="DZ77" s="62"/>
      <c r="EA77" s="62"/>
      <c r="EB77" s="62"/>
      <c r="EC77" s="62"/>
      <c r="ED77" s="62"/>
      <c r="EE77" s="62"/>
      <c r="EF77" s="62"/>
      <c r="EG77" s="62"/>
      <c r="EH77" s="62"/>
      <c r="EI77" s="62"/>
      <c r="EJ77" s="62"/>
      <c r="EK77" s="62"/>
      <c r="EL77" s="62"/>
      <c r="EM77" s="62"/>
      <c r="EN77" s="62"/>
      <c r="EO77" s="62"/>
      <c r="EP77" s="62"/>
      <c r="EQ77" s="62"/>
      <c r="ER77" s="62"/>
      <c r="ES77" s="62"/>
      <c r="ET77" s="62"/>
      <c r="EU77" s="62"/>
      <c r="EV77" s="62"/>
      <c r="EW77" s="62"/>
      <c r="EX77" s="62"/>
      <c r="EY77" s="62"/>
      <c r="EZ77" s="62"/>
      <c r="FA77" s="62"/>
      <c r="FB77" s="62"/>
    </row>
    <row r="78" spans="2:158" s="3" customFormat="1" ht="18.75" customHeight="1">
      <c r="B78" s="1099">
        <v>19</v>
      </c>
      <c r="C78" s="1033" t="s">
        <v>315</v>
      </c>
      <c r="D78" s="111" t="s">
        <v>46</v>
      </c>
      <c r="E78" s="540"/>
      <c r="F78" s="535"/>
      <c r="G78" s="535"/>
      <c r="H78" s="535"/>
      <c r="I78" s="535"/>
      <c r="J78" s="535"/>
      <c r="K78" s="535"/>
      <c r="L78" s="535"/>
      <c r="M78" s="1491"/>
      <c r="N78" s="1491"/>
      <c r="O78" s="1491"/>
      <c r="P78" s="1492"/>
      <c r="Q78" s="1257">
        <f t="shared" si="2"/>
        <v>0</v>
      </c>
      <c r="R78" s="1444"/>
      <c r="S78" s="1325"/>
      <c r="T78" s="1325"/>
      <c r="U78" s="1325"/>
      <c r="V78" s="1325"/>
      <c r="W78" s="1325"/>
      <c r="X78" s="1325"/>
      <c r="Y78" s="1325"/>
      <c r="Z78" s="1325"/>
      <c r="AA78" s="1325"/>
      <c r="AB78" s="1325"/>
      <c r="AC78" s="1325"/>
      <c r="AD78" s="1325"/>
      <c r="AE78" s="1325"/>
      <c r="AF78" s="1325"/>
      <c r="AG78" s="1325"/>
      <c r="AH78" s="1325"/>
      <c r="AI78" s="1325"/>
      <c r="AJ78" s="1325"/>
      <c r="AK78" s="1325"/>
      <c r="AL78" s="1325"/>
      <c r="AM78" s="1325"/>
      <c r="AN78" s="1325"/>
      <c r="AO78" s="1325"/>
      <c r="AP78" s="1325"/>
      <c r="AQ78" s="1325"/>
      <c r="AR78" s="1325"/>
      <c r="AS78" s="1325"/>
      <c r="AT78" s="1325"/>
      <c r="AU78" s="1325"/>
      <c r="AV78" s="1325"/>
      <c r="AW78" s="1325"/>
      <c r="AX78" s="1325"/>
      <c r="AY78" s="1325"/>
      <c r="AZ78" s="1325"/>
      <c r="BA78" s="1325"/>
      <c r="BB78" s="1325"/>
      <c r="BC78" s="1323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62"/>
      <c r="CX78" s="62"/>
      <c r="CY78" s="62"/>
      <c r="CZ78" s="62"/>
      <c r="DA78" s="62"/>
      <c r="DB78" s="62"/>
      <c r="DC78" s="62"/>
      <c r="DD78" s="62"/>
      <c r="DE78" s="62"/>
      <c r="DF78" s="62"/>
      <c r="DG78" s="62"/>
      <c r="DH78" s="62"/>
      <c r="DI78" s="62"/>
      <c r="DJ78" s="62"/>
      <c r="DK78" s="62"/>
      <c r="DL78" s="62"/>
      <c r="DM78" s="62"/>
      <c r="DN78" s="62"/>
      <c r="DO78" s="62"/>
      <c r="DP78" s="62"/>
      <c r="DQ78" s="62"/>
      <c r="DR78" s="62"/>
      <c r="DS78" s="62"/>
      <c r="DT78" s="62"/>
      <c r="DU78" s="62"/>
      <c r="DV78" s="62"/>
      <c r="DW78" s="62"/>
      <c r="DX78" s="62"/>
      <c r="DY78" s="62"/>
      <c r="DZ78" s="62"/>
      <c r="EA78" s="62"/>
      <c r="EB78" s="62"/>
      <c r="EC78" s="62"/>
      <c r="ED78" s="62"/>
      <c r="EE78" s="62"/>
      <c r="EF78" s="62"/>
      <c r="EG78" s="62"/>
      <c r="EH78" s="62"/>
      <c r="EI78" s="62"/>
      <c r="EJ78" s="62"/>
      <c r="EK78" s="62"/>
      <c r="EL78" s="62"/>
      <c r="EM78" s="62"/>
      <c r="EN78" s="62"/>
      <c r="EO78" s="62"/>
      <c r="EP78" s="62"/>
      <c r="EQ78" s="62"/>
      <c r="ER78" s="62"/>
      <c r="ES78" s="62"/>
      <c r="ET78" s="62"/>
      <c r="EU78" s="62"/>
      <c r="EV78" s="62"/>
      <c r="EW78" s="62"/>
      <c r="EX78" s="62"/>
      <c r="EY78" s="62"/>
      <c r="EZ78" s="62"/>
      <c r="FA78" s="62"/>
      <c r="FB78" s="62"/>
    </row>
    <row r="79" spans="2:158" s="3" customFormat="1" ht="18.75" customHeight="1">
      <c r="B79" s="1097"/>
      <c r="C79" s="1033"/>
      <c r="D79" s="112" t="s">
        <v>47</v>
      </c>
      <c r="E79" s="122"/>
      <c r="F79" s="123"/>
      <c r="G79" s="123"/>
      <c r="H79" s="123"/>
      <c r="I79" s="123"/>
      <c r="J79" s="123"/>
      <c r="K79" s="123"/>
      <c r="L79" s="123"/>
      <c r="M79" s="123"/>
      <c r="N79" s="123"/>
      <c r="O79" s="123"/>
      <c r="P79" s="124"/>
      <c r="Q79" s="1257">
        <f t="shared" si="2"/>
        <v>0</v>
      </c>
      <c r="R79" s="1444"/>
      <c r="S79" s="1325"/>
      <c r="T79" s="1325"/>
      <c r="U79" s="1325"/>
      <c r="V79" s="1325"/>
      <c r="W79" s="1325"/>
      <c r="X79" s="1325"/>
      <c r="Y79" s="1325"/>
      <c r="Z79" s="1325"/>
      <c r="AA79" s="1325"/>
      <c r="AB79" s="1325"/>
      <c r="AC79" s="1325"/>
      <c r="AD79" s="1325"/>
      <c r="AE79" s="1325"/>
      <c r="AF79" s="1325"/>
      <c r="AG79" s="1325"/>
      <c r="AH79" s="1325"/>
      <c r="AI79" s="1325"/>
      <c r="AJ79" s="1325"/>
      <c r="AK79" s="1325"/>
      <c r="AL79" s="1325"/>
      <c r="AM79" s="1325"/>
      <c r="AN79" s="1325"/>
      <c r="AO79" s="1325"/>
      <c r="AP79" s="1325"/>
      <c r="AQ79" s="1325"/>
      <c r="AR79" s="1325"/>
      <c r="AS79" s="1325"/>
      <c r="AT79" s="1325"/>
      <c r="AU79" s="1325"/>
      <c r="AV79" s="1325"/>
      <c r="AW79" s="1325"/>
      <c r="AX79" s="1325"/>
      <c r="AY79" s="1325"/>
      <c r="AZ79" s="1325"/>
      <c r="BA79" s="1325"/>
      <c r="BB79" s="1325"/>
      <c r="BC79" s="1323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62"/>
      <c r="CX79" s="62"/>
      <c r="CY79" s="62"/>
      <c r="CZ79" s="62"/>
      <c r="DA79" s="62"/>
      <c r="DB79" s="62"/>
      <c r="DC79" s="62"/>
      <c r="DD79" s="62"/>
      <c r="DE79" s="62"/>
      <c r="DF79" s="62"/>
      <c r="DG79" s="62"/>
      <c r="DH79" s="62"/>
      <c r="DI79" s="62"/>
      <c r="DJ79" s="62"/>
      <c r="DK79" s="62"/>
      <c r="DL79" s="62"/>
      <c r="DM79" s="62"/>
      <c r="DN79" s="62"/>
      <c r="DO79" s="62"/>
      <c r="DP79" s="62"/>
      <c r="DQ79" s="62"/>
      <c r="DR79" s="62"/>
      <c r="DS79" s="62"/>
      <c r="DT79" s="62"/>
      <c r="DU79" s="62"/>
      <c r="DV79" s="62"/>
      <c r="DW79" s="62"/>
      <c r="DX79" s="62"/>
      <c r="DY79" s="62"/>
      <c r="DZ79" s="62"/>
      <c r="EA79" s="62"/>
      <c r="EB79" s="62"/>
      <c r="EC79" s="62"/>
      <c r="ED79" s="62"/>
      <c r="EE79" s="62"/>
      <c r="EF79" s="62"/>
      <c r="EG79" s="62"/>
      <c r="EH79" s="62"/>
      <c r="EI79" s="62"/>
      <c r="EJ79" s="62"/>
      <c r="EK79" s="62"/>
      <c r="EL79" s="62"/>
      <c r="EM79" s="62"/>
      <c r="EN79" s="62"/>
      <c r="EO79" s="62"/>
      <c r="EP79" s="62"/>
      <c r="EQ79" s="62"/>
      <c r="ER79" s="62"/>
      <c r="ES79" s="62"/>
      <c r="ET79" s="62"/>
      <c r="EU79" s="62"/>
      <c r="EV79" s="62"/>
      <c r="EW79" s="62"/>
      <c r="EX79" s="62"/>
      <c r="EY79" s="62"/>
      <c r="EZ79" s="62"/>
      <c r="FA79" s="62"/>
      <c r="FB79" s="62"/>
    </row>
    <row r="80" spans="2:158" s="3" customFormat="1" ht="18.75" customHeight="1">
      <c r="B80" s="1097"/>
      <c r="C80" s="1101"/>
      <c r="D80" s="112" t="s">
        <v>48</v>
      </c>
      <c r="E80" s="125">
        <v>0.48199510000000001</v>
      </c>
      <c r="F80" s="126">
        <v>0.21822520000000001</v>
      </c>
      <c r="G80" s="126">
        <v>0.26409500000000002</v>
      </c>
      <c r="H80" s="126">
        <v>0.37080239999999998</v>
      </c>
      <c r="I80" s="126">
        <v>0.70031120000000002</v>
      </c>
      <c r="J80" s="126">
        <v>0.87880289999999994</v>
      </c>
      <c r="K80" s="126">
        <v>0.7588357</v>
      </c>
      <c r="L80" s="126">
        <v>0.74111599999999989</v>
      </c>
      <c r="M80" s="126">
        <v>0.76251290000000005</v>
      </c>
      <c r="N80" s="126">
        <v>0.75214729999999996</v>
      </c>
      <c r="O80" s="126">
        <v>0.89920679999999997</v>
      </c>
      <c r="P80" s="127">
        <v>1.0270789999999999</v>
      </c>
      <c r="Q80" s="1257">
        <f t="shared" si="2"/>
        <v>7.8551294999999994</v>
      </c>
      <c r="R80" s="1444"/>
      <c r="S80" s="1325"/>
      <c r="T80" s="1325"/>
      <c r="U80" s="1325"/>
      <c r="V80" s="1325"/>
      <c r="W80" s="1325"/>
      <c r="X80" s="1325"/>
      <c r="Y80" s="1325"/>
      <c r="Z80" s="1325"/>
      <c r="AA80" s="1325"/>
      <c r="AB80" s="1325"/>
      <c r="AC80" s="1325"/>
      <c r="AD80" s="1325"/>
      <c r="AE80" s="1325"/>
      <c r="AF80" s="1325"/>
      <c r="AG80" s="1325"/>
      <c r="AH80" s="1325"/>
      <c r="AI80" s="1325"/>
      <c r="AJ80" s="1325"/>
      <c r="AK80" s="1325"/>
      <c r="AL80" s="1325"/>
      <c r="AM80" s="1325"/>
      <c r="AN80" s="1325"/>
      <c r="AO80" s="1325"/>
      <c r="AP80" s="1325"/>
      <c r="AQ80" s="1325"/>
      <c r="AR80" s="1325"/>
      <c r="AS80" s="1325"/>
      <c r="AT80" s="1325"/>
      <c r="AU80" s="1325"/>
      <c r="AV80" s="1325"/>
      <c r="AW80" s="1325"/>
      <c r="AX80" s="1325"/>
      <c r="AY80" s="1325"/>
      <c r="AZ80" s="1325"/>
      <c r="BA80" s="1325"/>
      <c r="BB80" s="1325"/>
      <c r="BC80" s="1323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62"/>
      <c r="CX80" s="62"/>
      <c r="CY80" s="62"/>
      <c r="CZ80" s="62"/>
      <c r="DA80" s="62"/>
      <c r="DB80" s="62"/>
      <c r="DC80" s="62"/>
      <c r="DD80" s="62"/>
      <c r="DE80" s="62"/>
      <c r="DF80" s="62"/>
      <c r="DG80" s="62"/>
      <c r="DH80" s="62"/>
      <c r="DI80" s="62"/>
      <c r="DJ80" s="62"/>
      <c r="DK80" s="62"/>
      <c r="DL80" s="62"/>
      <c r="DM80" s="62"/>
      <c r="DN80" s="62"/>
      <c r="DO80" s="62"/>
      <c r="DP80" s="62"/>
      <c r="DQ80" s="62"/>
      <c r="DR80" s="62"/>
      <c r="DS80" s="62"/>
      <c r="DT80" s="62"/>
      <c r="DU80" s="62"/>
      <c r="DV80" s="62"/>
      <c r="DW80" s="62"/>
      <c r="DX80" s="62"/>
      <c r="DY80" s="62"/>
      <c r="DZ80" s="62"/>
      <c r="EA80" s="62"/>
      <c r="EB80" s="62"/>
      <c r="EC80" s="62"/>
      <c r="ED80" s="62"/>
      <c r="EE80" s="62"/>
      <c r="EF80" s="62"/>
      <c r="EG80" s="62"/>
      <c r="EH80" s="62"/>
      <c r="EI80" s="62"/>
      <c r="EJ80" s="62"/>
      <c r="EK80" s="62"/>
      <c r="EL80" s="62"/>
      <c r="EM80" s="62"/>
      <c r="EN80" s="62"/>
      <c r="EO80" s="62"/>
      <c r="EP80" s="62"/>
      <c r="EQ80" s="62"/>
      <c r="ER80" s="62"/>
      <c r="ES80" s="62"/>
      <c r="ET80" s="62"/>
      <c r="EU80" s="62"/>
      <c r="EV80" s="62"/>
      <c r="EW80" s="62"/>
      <c r="EX80" s="62"/>
      <c r="EY80" s="62"/>
      <c r="EZ80" s="62"/>
      <c r="FA80" s="62"/>
      <c r="FB80" s="62"/>
    </row>
    <row r="81" spans="2:158" s="3" customFormat="1" ht="18.75" customHeight="1">
      <c r="B81" s="1097"/>
      <c r="C81" s="1032"/>
      <c r="D81" s="103" t="s">
        <v>50</v>
      </c>
      <c r="E81" s="105">
        <v>0.48199510000000001</v>
      </c>
      <c r="F81" s="105">
        <v>0.21822520000000001</v>
      </c>
      <c r="G81" s="105">
        <v>0.26409500000000002</v>
      </c>
      <c r="H81" s="105">
        <v>0.37080239999999998</v>
      </c>
      <c r="I81" s="105">
        <v>0.70031120000000002</v>
      </c>
      <c r="J81" s="105">
        <v>0.87880289999999994</v>
      </c>
      <c r="K81" s="105">
        <v>0.7588357</v>
      </c>
      <c r="L81" s="105">
        <v>0.74111599999999989</v>
      </c>
      <c r="M81" s="105">
        <v>0.76251290000000005</v>
      </c>
      <c r="N81" s="105">
        <v>0.75214729999999996</v>
      </c>
      <c r="O81" s="105">
        <v>0.89920679999999997</v>
      </c>
      <c r="P81" s="105">
        <v>1.0270789999999999</v>
      </c>
      <c r="Q81" s="414">
        <f t="shared" si="2"/>
        <v>7.8551294999999994</v>
      </c>
      <c r="R81" s="1444"/>
      <c r="S81" s="1325"/>
      <c r="T81" s="1325"/>
      <c r="U81" s="1325"/>
      <c r="V81" s="1325"/>
      <c r="W81" s="1325"/>
      <c r="X81" s="1325"/>
      <c r="Y81" s="1325"/>
      <c r="Z81" s="1325"/>
      <c r="AA81" s="1325"/>
      <c r="AB81" s="1325"/>
      <c r="AC81" s="1325"/>
      <c r="AD81" s="1325"/>
      <c r="AE81" s="1325"/>
      <c r="AF81" s="1325"/>
      <c r="AG81" s="1325"/>
      <c r="AH81" s="1325"/>
      <c r="AI81" s="1325"/>
      <c r="AJ81" s="1325"/>
      <c r="AK81" s="1325"/>
      <c r="AL81" s="1325"/>
      <c r="AM81" s="1325"/>
      <c r="AN81" s="1325"/>
      <c r="AO81" s="1325"/>
      <c r="AP81" s="1325"/>
      <c r="AQ81" s="1325"/>
      <c r="AR81" s="1325"/>
      <c r="AS81" s="1325"/>
      <c r="AT81" s="1325"/>
      <c r="AU81" s="1325"/>
      <c r="AV81" s="1325"/>
      <c r="AW81" s="1325"/>
      <c r="AX81" s="1325"/>
      <c r="AY81" s="1325"/>
      <c r="AZ81" s="1325"/>
      <c r="BA81" s="1325"/>
      <c r="BB81" s="1325"/>
      <c r="BC81" s="1323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62"/>
      <c r="CX81" s="62"/>
      <c r="CY81" s="62"/>
      <c r="CZ81" s="62"/>
      <c r="DA81" s="62"/>
      <c r="DB81" s="62"/>
      <c r="DC81" s="62"/>
      <c r="DD81" s="62"/>
      <c r="DE81" s="62"/>
      <c r="DF81" s="62"/>
      <c r="DG81" s="62"/>
      <c r="DH81" s="62"/>
      <c r="DI81" s="62"/>
      <c r="DJ81" s="62"/>
      <c r="DK81" s="62"/>
      <c r="DL81" s="62"/>
      <c r="DM81" s="62"/>
      <c r="DN81" s="62"/>
      <c r="DO81" s="62"/>
      <c r="DP81" s="62"/>
      <c r="DQ81" s="62"/>
      <c r="DR81" s="62"/>
      <c r="DS81" s="62"/>
      <c r="DT81" s="62"/>
      <c r="DU81" s="62"/>
      <c r="DV81" s="62"/>
      <c r="DW81" s="62"/>
      <c r="DX81" s="62"/>
      <c r="DY81" s="62"/>
      <c r="DZ81" s="62"/>
      <c r="EA81" s="62"/>
      <c r="EB81" s="62"/>
      <c r="EC81" s="62"/>
      <c r="ED81" s="62"/>
      <c r="EE81" s="62"/>
      <c r="EF81" s="62"/>
      <c r="EG81" s="62"/>
      <c r="EH81" s="62"/>
      <c r="EI81" s="62"/>
      <c r="EJ81" s="62"/>
      <c r="EK81" s="62"/>
      <c r="EL81" s="62"/>
      <c r="EM81" s="62"/>
      <c r="EN81" s="62"/>
      <c r="EO81" s="62"/>
      <c r="EP81" s="62"/>
      <c r="EQ81" s="62"/>
      <c r="ER81" s="62"/>
      <c r="ES81" s="62"/>
      <c r="ET81" s="62"/>
      <c r="EU81" s="62"/>
      <c r="EV81" s="62"/>
      <c r="EW81" s="62"/>
      <c r="EX81" s="62"/>
      <c r="EY81" s="62"/>
      <c r="EZ81" s="62"/>
      <c r="FA81" s="62"/>
      <c r="FB81" s="62"/>
    </row>
    <row r="82" spans="2:158" s="3" customFormat="1" ht="18.75" customHeight="1">
      <c r="B82" s="1099">
        <v>20</v>
      </c>
      <c r="C82" s="1033" t="s">
        <v>316</v>
      </c>
      <c r="D82" s="111" t="s">
        <v>46</v>
      </c>
      <c r="E82" s="1490"/>
      <c r="F82" s="1491"/>
      <c r="G82" s="1491"/>
      <c r="H82" s="1491"/>
      <c r="I82" s="1491"/>
      <c r="J82" s="1491"/>
      <c r="K82" s="1491"/>
      <c r="L82" s="1491"/>
      <c r="M82" s="535"/>
      <c r="N82" s="535"/>
      <c r="O82" s="535"/>
      <c r="P82" s="536"/>
      <c r="Q82" s="1257">
        <f t="shared" si="2"/>
        <v>0</v>
      </c>
      <c r="R82" s="1444"/>
      <c r="S82" s="1325"/>
      <c r="T82" s="1325"/>
      <c r="U82" s="1325"/>
      <c r="V82" s="1325"/>
      <c r="W82" s="1325"/>
      <c r="X82" s="1325"/>
      <c r="Y82" s="1325"/>
      <c r="Z82" s="1325"/>
      <c r="AA82" s="1325"/>
      <c r="AB82" s="1325"/>
      <c r="AC82" s="1325"/>
      <c r="AD82" s="1325"/>
      <c r="AE82" s="1325"/>
      <c r="AF82" s="1325"/>
      <c r="AG82" s="1325"/>
      <c r="AH82" s="1325"/>
      <c r="AI82" s="1325"/>
      <c r="AJ82" s="1325"/>
      <c r="AK82" s="1325"/>
      <c r="AL82" s="1325"/>
      <c r="AM82" s="1325"/>
      <c r="AN82" s="1325"/>
      <c r="AO82" s="1325"/>
      <c r="AP82" s="1325"/>
      <c r="AQ82" s="1325"/>
      <c r="AR82" s="1325"/>
      <c r="AS82" s="1325"/>
      <c r="AT82" s="1325"/>
      <c r="AU82" s="1325"/>
      <c r="AV82" s="1325"/>
      <c r="AW82" s="1325"/>
      <c r="AX82" s="1325"/>
      <c r="AY82" s="1325"/>
      <c r="AZ82" s="1325"/>
      <c r="BA82" s="1325"/>
      <c r="BB82" s="1325"/>
      <c r="BC82" s="1323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62"/>
      <c r="CX82" s="62"/>
      <c r="CY82" s="62"/>
      <c r="CZ82" s="62"/>
      <c r="DA82" s="62"/>
      <c r="DB82" s="62"/>
      <c r="DC82" s="62"/>
      <c r="DD82" s="62"/>
      <c r="DE82" s="62"/>
      <c r="DF82" s="62"/>
      <c r="DG82" s="62"/>
      <c r="DH82" s="62"/>
      <c r="DI82" s="62"/>
      <c r="DJ82" s="62"/>
      <c r="DK82" s="62"/>
      <c r="DL82" s="62"/>
      <c r="DM82" s="62"/>
      <c r="DN82" s="62"/>
      <c r="DO82" s="62"/>
      <c r="DP82" s="62"/>
      <c r="DQ82" s="62"/>
      <c r="DR82" s="62"/>
      <c r="DS82" s="62"/>
      <c r="DT82" s="62"/>
      <c r="DU82" s="62"/>
      <c r="DV82" s="62"/>
      <c r="DW82" s="62"/>
      <c r="DX82" s="62"/>
      <c r="DY82" s="62"/>
      <c r="DZ82" s="62"/>
      <c r="EA82" s="62"/>
      <c r="EB82" s="62"/>
      <c r="EC82" s="62"/>
      <c r="ED82" s="62"/>
      <c r="EE82" s="62"/>
      <c r="EF82" s="62"/>
      <c r="EG82" s="62"/>
      <c r="EH82" s="62"/>
      <c r="EI82" s="62"/>
      <c r="EJ82" s="62"/>
      <c r="EK82" s="62"/>
      <c r="EL82" s="62"/>
      <c r="EM82" s="62"/>
      <c r="EN82" s="62"/>
      <c r="EO82" s="62"/>
      <c r="EP82" s="62"/>
      <c r="EQ82" s="62"/>
      <c r="ER82" s="62"/>
      <c r="ES82" s="62"/>
      <c r="ET82" s="62"/>
      <c r="EU82" s="62"/>
      <c r="EV82" s="62"/>
      <c r="EW82" s="62"/>
      <c r="EX82" s="62"/>
      <c r="EY82" s="62"/>
      <c r="EZ82" s="62"/>
      <c r="FA82" s="62"/>
      <c r="FB82" s="62"/>
    </row>
    <row r="83" spans="2:158" s="3" customFormat="1" ht="18.75" customHeight="1">
      <c r="B83" s="1097"/>
      <c r="C83" s="1033"/>
      <c r="D83" s="112" t="s">
        <v>47</v>
      </c>
      <c r="E83" s="122"/>
      <c r="F83" s="123"/>
      <c r="G83" s="123"/>
      <c r="H83" s="123"/>
      <c r="I83" s="123"/>
      <c r="J83" s="123"/>
      <c r="K83" s="123">
        <v>1.99908E-2</v>
      </c>
      <c r="L83" s="123">
        <v>2.97726E-2</v>
      </c>
      <c r="M83" s="123">
        <v>7.0398100000000005E-2</v>
      </c>
      <c r="N83" s="123">
        <v>8.43415E-2</v>
      </c>
      <c r="O83" s="123">
        <v>0.1125655</v>
      </c>
      <c r="P83" s="124">
        <v>0.12572620000000001</v>
      </c>
      <c r="Q83" s="1257">
        <f t="shared" si="2"/>
        <v>0.44279469999999999</v>
      </c>
      <c r="R83" s="1444"/>
      <c r="S83" s="1325"/>
      <c r="T83" s="1325"/>
      <c r="U83" s="1325"/>
      <c r="V83" s="1325"/>
      <c r="W83" s="1325"/>
      <c r="X83" s="1325"/>
      <c r="Y83" s="1325"/>
      <c r="Z83" s="1325"/>
      <c r="AA83" s="1325"/>
      <c r="AB83" s="1325"/>
      <c r="AC83" s="1325"/>
      <c r="AD83" s="1325"/>
      <c r="AE83" s="1325"/>
      <c r="AF83" s="1325"/>
      <c r="AG83" s="1325"/>
      <c r="AH83" s="1325"/>
      <c r="AI83" s="1325"/>
      <c r="AJ83" s="1325"/>
      <c r="AK83" s="1325"/>
      <c r="AL83" s="1325"/>
      <c r="AM83" s="1325"/>
      <c r="AN83" s="1325"/>
      <c r="AO83" s="1325"/>
      <c r="AP83" s="1325"/>
      <c r="AQ83" s="1325"/>
      <c r="AR83" s="1325"/>
      <c r="AS83" s="1325"/>
      <c r="AT83" s="1325"/>
      <c r="AU83" s="1325"/>
      <c r="AV83" s="1325"/>
      <c r="AW83" s="1325"/>
      <c r="AX83" s="1325"/>
      <c r="AY83" s="1325"/>
      <c r="AZ83" s="1325"/>
      <c r="BA83" s="1325"/>
      <c r="BB83" s="1325"/>
      <c r="BC83" s="1323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62"/>
      <c r="CX83" s="62"/>
      <c r="CY83" s="62"/>
      <c r="CZ83" s="62"/>
      <c r="DA83" s="62"/>
      <c r="DB83" s="62"/>
      <c r="DC83" s="62"/>
      <c r="DD83" s="62"/>
      <c r="DE83" s="62"/>
      <c r="DF83" s="62"/>
      <c r="DG83" s="62"/>
      <c r="DH83" s="62"/>
      <c r="DI83" s="62"/>
      <c r="DJ83" s="62"/>
      <c r="DK83" s="62"/>
      <c r="DL83" s="62"/>
      <c r="DM83" s="62"/>
      <c r="DN83" s="62"/>
      <c r="DO83" s="62"/>
      <c r="DP83" s="62"/>
      <c r="DQ83" s="62"/>
      <c r="DR83" s="62"/>
      <c r="DS83" s="62"/>
      <c r="DT83" s="62"/>
      <c r="DU83" s="62"/>
      <c r="DV83" s="62"/>
      <c r="DW83" s="62"/>
      <c r="DX83" s="62"/>
      <c r="DY83" s="62"/>
      <c r="DZ83" s="62"/>
      <c r="EA83" s="62"/>
      <c r="EB83" s="62"/>
      <c r="EC83" s="62"/>
      <c r="ED83" s="62"/>
      <c r="EE83" s="62"/>
      <c r="EF83" s="62"/>
      <c r="EG83" s="62"/>
      <c r="EH83" s="62"/>
      <c r="EI83" s="62"/>
      <c r="EJ83" s="62"/>
      <c r="EK83" s="62"/>
      <c r="EL83" s="62"/>
      <c r="EM83" s="62"/>
      <c r="EN83" s="62"/>
      <c r="EO83" s="62"/>
      <c r="EP83" s="62"/>
      <c r="EQ83" s="62"/>
      <c r="ER83" s="62"/>
      <c r="ES83" s="62"/>
      <c r="ET83" s="62"/>
      <c r="EU83" s="62"/>
      <c r="EV83" s="62"/>
      <c r="EW83" s="62"/>
      <c r="EX83" s="62"/>
      <c r="EY83" s="62"/>
      <c r="EZ83" s="62"/>
      <c r="FA83" s="62"/>
      <c r="FB83" s="62"/>
    </row>
    <row r="84" spans="2:158" s="3" customFormat="1" ht="18.75" customHeight="1">
      <c r="B84" s="1097"/>
      <c r="C84" s="1102"/>
      <c r="D84" s="112" t="s">
        <v>48</v>
      </c>
      <c r="E84" s="125">
        <v>47.952712199999965</v>
      </c>
      <c r="F84" s="126">
        <v>44.021959900000013</v>
      </c>
      <c r="G84" s="126">
        <v>44.294746899999993</v>
      </c>
      <c r="H84" s="126">
        <v>40.561352299999982</v>
      </c>
      <c r="I84" s="126">
        <v>40.697014699999983</v>
      </c>
      <c r="J84" s="126">
        <v>38.263845499999995</v>
      </c>
      <c r="K84" s="126">
        <v>37.710070100000031</v>
      </c>
      <c r="L84" s="126">
        <v>37.156872100000001</v>
      </c>
      <c r="M84" s="126">
        <v>35.371271199999995</v>
      </c>
      <c r="N84" s="126">
        <v>35.450968500000002</v>
      </c>
      <c r="O84" s="126">
        <v>34.370668600000002</v>
      </c>
      <c r="P84" s="127">
        <v>33.294305100000003</v>
      </c>
      <c r="Q84" s="1257">
        <f t="shared" si="2"/>
        <v>469.14578709999989</v>
      </c>
      <c r="R84" s="1444"/>
      <c r="S84" s="1325"/>
      <c r="T84" s="1325"/>
      <c r="U84" s="1325"/>
      <c r="V84" s="1325"/>
      <c r="W84" s="1325"/>
      <c r="X84" s="1325"/>
      <c r="Y84" s="1325"/>
      <c r="Z84" s="1325"/>
      <c r="AA84" s="1325"/>
      <c r="AB84" s="1325"/>
      <c r="AC84" s="1325"/>
      <c r="AD84" s="1325"/>
      <c r="AE84" s="1325"/>
      <c r="AF84" s="1325"/>
      <c r="AG84" s="1325"/>
      <c r="AH84" s="1325"/>
      <c r="AI84" s="1325"/>
      <c r="AJ84" s="1325"/>
      <c r="AK84" s="1325"/>
      <c r="AL84" s="1325"/>
      <c r="AM84" s="1325"/>
      <c r="AN84" s="1325"/>
      <c r="AO84" s="1325"/>
      <c r="AP84" s="1325"/>
      <c r="AQ84" s="1325"/>
      <c r="AR84" s="1325"/>
      <c r="AS84" s="1325"/>
      <c r="AT84" s="1325"/>
      <c r="AU84" s="1325"/>
      <c r="AV84" s="1325"/>
      <c r="AW84" s="1325"/>
      <c r="AX84" s="1325"/>
      <c r="AY84" s="1325"/>
      <c r="AZ84" s="1325"/>
      <c r="BA84" s="1325"/>
      <c r="BB84" s="1325"/>
      <c r="BC84" s="1323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62"/>
      <c r="CX84" s="62"/>
      <c r="CY84" s="62"/>
      <c r="CZ84" s="62"/>
      <c r="DA84" s="62"/>
      <c r="DB84" s="62"/>
      <c r="DC84" s="62"/>
      <c r="DD84" s="62"/>
      <c r="DE84" s="62"/>
      <c r="DF84" s="62"/>
      <c r="DG84" s="62"/>
      <c r="DH84" s="62"/>
      <c r="DI84" s="62"/>
      <c r="DJ84" s="62"/>
      <c r="DK84" s="62"/>
      <c r="DL84" s="62"/>
      <c r="DM84" s="62"/>
      <c r="DN84" s="62"/>
      <c r="DO84" s="62"/>
      <c r="DP84" s="62"/>
      <c r="DQ84" s="62"/>
      <c r="DR84" s="62"/>
      <c r="DS84" s="62"/>
      <c r="DT84" s="62"/>
      <c r="DU84" s="62"/>
      <c r="DV84" s="62"/>
      <c r="DW84" s="62"/>
      <c r="DX84" s="62"/>
      <c r="DY84" s="62"/>
      <c r="DZ84" s="62"/>
      <c r="EA84" s="62"/>
      <c r="EB84" s="62"/>
      <c r="EC84" s="62"/>
      <c r="ED84" s="62"/>
      <c r="EE84" s="62"/>
      <c r="EF84" s="62"/>
      <c r="EG84" s="62"/>
      <c r="EH84" s="62"/>
      <c r="EI84" s="62"/>
      <c r="EJ84" s="62"/>
      <c r="EK84" s="62"/>
      <c r="EL84" s="62"/>
      <c r="EM84" s="62"/>
      <c r="EN84" s="62"/>
      <c r="EO84" s="62"/>
      <c r="EP84" s="62"/>
      <c r="EQ84" s="62"/>
      <c r="ER84" s="62"/>
      <c r="ES84" s="62"/>
      <c r="ET84" s="62"/>
      <c r="EU84" s="62"/>
      <c r="EV84" s="62"/>
      <c r="EW84" s="62"/>
      <c r="EX84" s="62"/>
      <c r="EY84" s="62"/>
      <c r="EZ84" s="62"/>
      <c r="FA84" s="62"/>
      <c r="FB84" s="62"/>
    </row>
    <row r="85" spans="2:158" s="3" customFormat="1" ht="18.75" customHeight="1">
      <c r="B85" s="1097"/>
      <c r="C85" s="1032"/>
      <c r="D85" s="103" t="s">
        <v>50</v>
      </c>
      <c r="E85" s="104">
        <v>47.952712199999965</v>
      </c>
      <c r="F85" s="105">
        <v>44.021959900000013</v>
      </c>
      <c r="G85" s="105">
        <v>44.294746899999993</v>
      </c>
      <c r="H85" s="105">
        <v>40.561352299999982</v>
      </c>
      <c r="I85" s="105">
        <v>40.697014699999983</v>
      </c>
      <c r="J85" s="105">
        <v>38.263845499999995</v>
      </c>
      <c r="K85" s="105">
        <v>37.730060900000034</v>
      </c>
      <c r="L85" s="105">
        <v>37.186644699999995</v>
      </c>
      <c r="M85" s="105">
        <v>35.441669299999994</v>
      </c>
      <c r="N85" s="105">
        <v>35.535310000000003</v>
      </c>
      <c r="O85" s="105">
        <v>34.483234100000018</v>
      </c>
      <c r="P85" s="106">
        <v>33.420031300000005</v>
      </c>
      <c r="Q85" s="1263">
        <f t="shared" si="2"/>
        <v>469.58858179999993</v>
      </c>
      <c r="R85" s="1444"/>
      <c r="S85" s="1325"/>
      <c r="T85" s="1325"/>
      <c r="U85" s="1325"/>
      <c r="V85" s="1325"/>
      <c r="W85" s="1325"/>
      <c r="X85" s="1325"/>
      <c r="Y85" s="1325"/>
      <c r="Z85" s="1325"/>
      <c r="AA85" s="1325"/>
      <c r="AB85" s="1325"/>
      <c r="AC85" s="1325"/>
      <c r="AD85" s="1325"/>
      <c r="AE85" s="1325"/>
      <c r="AF85" s="1325"/>
      <c r="AG85" s="1325"/>
      <c r="AH85" s="1325"/>
      <c r="AI85" s="1325"/>
      <c r="AJ85" s="1325"/>
      <c r="AK85" s="1325"/>
      <c r="AL85" s="1325"/>
      <c r="AM85" s="1325"/>
      <c r="AN85" s="1325"/>
      <c r="AO85" s="1325"/>
      <c r="AP85" s="1325"/>
      <c r="AQ85" s="1325"/>
      <c r="AR85" s="1325"/>
      <c r="AS85" s="1325"/>
      <c r="AT85" s="1325"/>
      <c r="AU85" s="1325"/>
      <c r="AV85" s="1325"/>
      <c r="AW85" s="1325"/>
      <c r="AX85" s="1325"/>
      <c r="AY85" s="1325"/>
      <c r="AZ85" s="1325"/>
      <c r="BA85" s="1325"/>
      <c r="BB85" s="1325"/>
      <c r="BC85" s="1323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62"/>
      <c r="CX85" s="62"/>
      <c r="CY85" s="62"/>
      <c r="CZ85" s="62"/>
      <c r="DA85" s="62"/>
      <c r="DB85" s="62"/>
      <c r="DC85" s="62"/>
      <c r="DD85" s="62"/>
      <c r="DE85" s="62"/>
      <c r="DF85" s="62"/>
      <c r="DG85" s="62"/>
      <c r="DH85" s="62"/>
      <c r="DI85" s="62"/>
      <c r="DJ85" s="62"/>
      <c r="DK85" s="62"/>
      <c r="DL85" s="62"/>
      <c r="DM85" s="62"/>
      <c r="DN85" s="62"/>
      <c r="DO85" s="62"/>
      <c r="DP85" s="62"/>
      <c r="DQ85" s="62"/>
      <c r="DR85" s="62"/>
      <c r="DS85" s="62"/>
      <c r="DT85" s="62"/>
      <c r="DU85" s="62"/>
      <c r="DV85" s="62"/>
      <c r="DW85" s="62"/>
      <c r="DX85" s="62"/>
      <c r="DY85" s="62"/>
      <c r="DZ85" s="62"/>
      <c r="EA85" s="62"/>
      <c r="EB85" s="62"/>
      <c r="EC85" s="62"/>
      <c r="ED85" s="62"/>
      <c r="EE85" s="62"/>
      <c r="EF85" s="62"/>
      <c r="EG85" s="62"/>
      <c r="EH85" s="62"/>
      <c r="EI85" s="62"/>
      <c r="EJ85" s="62"/>
      <c r="EK85" s="62"/>
      <c r="EL85" s="62"/>
      <c r="EM85" s="62"/>
      <c r="EN85" s="62"/>
      <c r="EO85" s="62"/>
      <c r="EP85" s="62"/>
      <c r="EQ85" s="62"/>
      <c r="ER85" s="62"/>
      <c r="ES85" s="62"/>
      <c r="ET85" s="62"/>
      <c r="EU85" s="62"/>
      <c r="EV85" s="62"/>
      <c r="EW85" s="62"/>
      <c r="EX85" s="62"/>
      <c r="EY85" s="62"/>
      <c r="EZ85" s="62"/>
      <c r="FA85" s="62"/>
      <c r="FB85" s="62"/>
    </row>
    <row r="86" spans="2:158" s="3" customFormat="1" ht="18.75" customHeight="1">
      <c r="B86" s="1099">
        <v>21</v>
      </c>
      <c r="C86" s="1033" t="s">
        <v>55</v>
      </c>
      <c r="D86" s="111" t="s">
        <v>46</v>
      </c>
      <c r="E86" s="542">
        <v>279.10496399999994</v>
      </c>
      <c r="F86" s="535">
        <v>221.83649099999997</v>
      </c>
      <c r="G86" s="535">
        <v>301.926514</v>
      </c>
      <c r="H86" s="535">
        <v>301.91404499999999</v>
      </c>
      <c r="I86" s="535">
        <v>321.58768099999998</v>
      </c>
      <c r="J86" s="535">
        <v>314.45065199999999</v>
      </c>
      <c r="K86" s="535">
        <v>313.38665900000001</v>
      </c>
      <c r="L86" s="535">
        <v>315.84083000000004</v>
      </c>
      <c r="M86" s="535">
        <v>279.10357699999997</v>
      </c>
      <c r="N86" s="535">
        <v>311.19215499999996</v>
      </c>
      <c r="O86" s="535">
        <v>303.98090300000001</v>
      </c>
      <c r="P86" s="536">
        <v>309.52794299999999</v>
      </c>
      <c r="Q86" s="1257">
        <f t="shared" si="2"/>
        <v>3573.8524139999995</v>
      </c>
      <c r="R86" s="1444"/>
      <c r="S86" s="1325"/>
      <c r="T86" s="1325"/>
      <c r="U86" s="1325"/>
      <c r="V86" s="1325"/>
      <c r="W86" s="1325"/>
      <c r="X86" s="1325"/>
      <c r="Y86" s="1325"/>
      <c r="Z86" s="1325"/>
      <c r="AA86" s="1325"/>
      <c r="AB86" s="1325"/>
      <c r="AC86" s="1325"/>
      <c r="AD86" s="1325"/>
      <c r="AE86" s="1325"/>
      <c r="AF86" s="1325"/>
      <c r="AG86" s="1325"/>
      <c r="AH86" s="1325"/>
      <c r="AI86" s="1325"/>
      <c r="AJ86" s="1325"/>
      <c r="AK86" s="1325"/>
      <c r="AL86" s="1325"/>
      <c r="AM86" s="1325"/>
      <c r="AN86" s="1325"/>
      <c r="AO86" s="1325"/>
      <c r="AP86" s="1325"/>
      <c r="AQ86" s="1325"/>
      <c r="AR86" s="1325"/>
      <c r="AS86" s="1325"/>
      <c r="AT86" s="1325"/>
      <c r="AU86" s="1325"/>
      <c r="AV86" s="1325"/>
      <c r="AW86" s="1325"/>
      <c r="AX86" s="1325"/>
      <c r="AY86" s="1325"/>
      <c r="AZ86" s="1325"/>
      <c r="BA86" s="1325"/>
      <c r="BB86" s="1325"/>
      <c r="BC86" s="1323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62"/>
      <c r="CX86" s="62"/>
      <c r="CY86" s="62"/>
      <c r="CZ86" s="62"/>
      <c r="DA86" s="62"/>
      <c r="DB86" s="62"/>
      <c r="DC86" s="62"/>
      <c r="DD86" s="62"/>
      <c r="DE86" s="62"/>
      <c r="DF86" s="62"/>
      <c r="DG86" s="62"/>
      <c r="DH86" s="62"/>
      <c r="DI86" s="62"/>
      <c r="DJ86" s="62"/>
      <c r="DK86" s="62"/>
      <c r="DL86" s="62"/>
      <c r="DM86" s="62"/>
      <c r="DN86" s="62"/>
      <c r="DO86" s="62"/>
      <c r="DP86" s="62"/>
      <c r="DQ86" s="62"/>
      <c r="DR86" s="62"/>
      <c r="DS86" s="62"/>
      <c r="DT86" s="62"/>
      <c r="DU86" s="62"/>
      <c r="DV86" s="62"/>
      <c r="DW86" s="62"/>
      <c r="DX86" s="62"/>
      <c r="DY86" s="62"/>
      <c r="DZ86" s="62"/>
      <c r="EA86" s="62"/>
      <c r="EB86" s="62"/>
      <c r="EC86" s="62"/>
      <c r="ED86" s="62"/>
      <c r="EE86" s="62"/>
      <c r="EF86" s="62"/>
      <c r="EG86" s="62"/>
      <c r="EH86" s="62"/>
      <c r="EI86" s="62"/>
      <c r="EJ86" s="62"/>
      <c r="EK86" s="62"/>
      <c r="EL86" s="62"/>
      <c r="EM86" s="62"/>
      <c r="EN86" s="62"/>
      <c r="EO86" s="62"/>
      <c r="EP86" s="62"/>
      <c r="EQ86" s="62"/>
      <c r="ER86" s="62"/>
      <c r="ES86" s="62"/>
      <c r="ET86" s="62"/>
      <c r="EU86" s="62"/>
      <c r="EV86" s="62"/>
      <c r="EW86" s="62"/>
      <c r="EX86" s="62"/>
      <c r="EY86" s="62"/>
      <c r="EZ86" s="62"/>
      <c r="FA86" s="62"/>
      <c r="FB86" s="62"/>
    </row>
    <row r="87" spans="2:158" s="3" customFormat="1" ht="18.75" customHeight="1">
      <c r="B87" s="1097"/>
      <c r="C87" s="1033"/>
      <c r="D87" s="112" t="s">
        <v>47</v>
      </c>
      <c r="E87" s="122">
        <v>27.911557999999999</v>
      </c>
      <c r="F87" s="123">
        <v>24.745442000000004</v>
      </c>
      <c r="G87" s="123">
        <v>29.275877999999999</v>
      </c>
      <c r="H87" s="123">
        <v>25.357393999999999</v>
      </c>
      <c r="I87" s="123">
        <v>25.492024999999998</v>
      </c>
      <c r="J87" s="123">
        <v>26.242079999999998</v>
      </c>
      <c r="K87" s="123">
        <v>25.883678000000003</v>
      </c>
      <c r="L87" s="123">
        <v>24.315761999999999</v>
      </c>
      <c r="M87" s="123">
        <v>23.701036999999999</v>
      </c>
      <c r="N87" s="123">
        <v>25.074187000000002</v>
      </c>
      <c r="O87" s="123">
        <v>24.015408999999998</v>
      </c>
      <c r="P87" s="124">
        <v>21.75479</v>
      </c>
      <c r="Q87" s="1257">
        <f t="shared" si="2"/>
        <v>303.76923999999997</v>
      </c>
      <c r="R87" s="1444"/>
      <c r="S87" s="1325"/>
      <c r="T87" s="1325"/>
      <c r="U87" s="1325"/>
      <c r="V87" s="1325"/>
      <c r="W87" s="1325"/>
      <c r="X87" s="1325"/>
      <c r="Y87" s="1325"/>
      <c r="Z87" s="1325"/>
      <c r="AA87" s="1325"/>
      <c r="AB87" s="1325"/>
      <c r="AC87" s="1325"/>
      <c r="AD87" s="1325"/>
      <c r="AE87" s="1325"/>
      <c r="AF87" s="1325"/>
      <c r="AG87" s="1325"/>
      <c r="AH87" s="1325"/>
      <c r="AI87" s="1325"/>
      <c r="AJ87" s="1325"/>
      <c r="AK87" s="1325"/>
      <c r="AL87" s="1325"/>
      <c r="AM87" s="1325"/>
      <c r="AN87" s="1325"/>
      <c r="AO87" s="1325"/>
      <c r="AP87" s="1325"/>
      <c r="AQ87" s="1325"/>
      <c r="AR87" s="1325"/>
      <c r="AS87" s="1325"/>
      <c r="AT87" s="1325"/>
      <c r="AU87" s="1325"/>
      <c r="AV87" s="1325"/>
      <c r="AW87" s="1325"/>
      <c r="AX87" s="1325"/>
      <c r="AY87" s="1325"/>
      <c r="AZ87" s="1325"/>
      <c r="BA87" s="1325"/>
      <c r="BB87" s="1325"/>
      <c r="BC87" s="1323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62"/>
      <c r="CX87" s="62"/>
      <c r="CY87" s="62"/>
      <c r="CZ87" s="62"/>
      <c r="DA87" s="62"/>
      <c r="DB87" s="62"/>
      <c r="DC87" s="62"/>
      <c r="DD87" s="62"/>
      <c r="DE87" s="62"/>
      <c r="DF87" s="62"/>
      <c r="DG87" s="62"/>
      <c r="DH87" s="62"/>
      <c r="DI87" s="62"/>
      <c r="DJ87" s="62"/>
      <c r="DK87" s="62"/>
      <c r="DL87" s="62"/>
      <c r="DM87" s="62"/>
      <c r="DN87" s="62"/>
      <c r="DO87" s="62"/>
      <c r="DP87" s="62"/>
      <c r="DQ87" s="62"/>
      <c r="DR87" s="62"/>
      <c r="DS87" s="62"/>
      <c r="DT87" s="62"/>
      <c r="DU87" s="62"/>
      <c r="DV87" s="62"/>
      <c r="DW87" s="62"/>
      <c r="DX87" s="62"/>
      <c r="DY87" s="62"/>
      <c r="DZ87" s="62"/>
      <c r="EA87" s="62"/>
      <c r="EB87" s="62"/>
      <c r="EC87" s="62"/>
      <c r="ED87" s="62"/>
      <c r="EE87" s="62"/>
      <c r="EF87" s="62"/>
      <c r="EG87" s="62"/>
      <c r="EH87" s="62"/>
      <c r="EI87" s="62"/>
      <c r="EJ87" s="62"/>
      <c r="EK87" s="62"/>
      <c r="EL87" s="62"/>
      <c r="EM87" s="62"/>
      <c r="EN87" s="62"/>
      <c r="EO87" s="62"/>
      <c r="EP87" s="62"/>
      <c r="EQ87" s="62"/>
      <c r="ER87" s="62"/>
      <c r="ES87" s="62"/>
      <c r="ET87" s="62"/>
      <c r="EU87" s="62"/>
      <c r="EV87" s="62"/>
      <c r="EW87" s="62"/>
      <c r="EX87" s="62"/>
      <c r="EY87" s="62"/>
      <c r="EZ87" s="62"/>
      <c r="FA87" s="62"/>
      <c r="FB87" s="62"/>
    </row>
    <row r="88" spans="2:158" s="3" customFormat="1" ht="18.75" customHeight="1">
      <c r="B88" s="1097"/>
      <c r="C88" s="1101"/>
      <c r="D88" s="112" t="s">
        <v>48</v>
      </c>
      <c r="E88" s="125">
        <v>66.439623000000012</v>
      </c>
      <c r="F88" s="126">
        <v>62.548100000000012</v>
      </c>
      <c r="G88" s="126">
        <v>68.005933999999968</v>
      </c>
      <c r="H88" s="126">
        <v>61.774714000000017</v>
      </c>
      <c r="I88" s="126">
        <v>60.126847999999995</v>
      </c>
      <c r="J88" s="126">
        <v>55.387516999999967</v>
      </c>
      <c r="K88" s="126">
        <v>54.20743300000003</v>
      </c>
      <c r="L88" s="126">
        <v>55.827312999999982</v>
      </c>
      <c r="M88" s="126">
        <v>55.348388000000007</v>
      </c>
      <c r="N88" s="126">
        <v>57.757792999999957</v>
      </c>
      <c r="O88" s="126">
        <v>59.515326999999985</v>
      </c>
      <c r="P88" s="127">
        <v>63.927983999999981</v>
      </c>
      <c r="Q88" s="1257">
        <f t="shared" si="2"/>
        <v>720.86697400000003</v>
      </c>
      <c r="R88" s="1444"/>
      <c r="S88" s="1325"/>
      <c r="T88" s="1325"/>
      <c r="U88" s="1325"/>
      <c r="V88" s="1325"/>
      <c r="W88" s="1325"/>
      <c r="X88" s="1325"/>
      <c r="Y88" s="1325"/>
      <c r="Z88" s="1325"/>
      <c r="AA88" s="1325"/>
      <c r="AB88" s="1325"/>
      <c r="AC88" s="1325"/>
      <c r="AD88" s="1325"/>
      <c r="AE88" s="1325"/>
      <c r="AF88" s="1325"/>
      <c r="AG88" s="1325"/>
      <c r="AH88" s="1325"/>
      <c r="AI88" s="1325"/>
      <c r="AJ88" s="1325"/>
      <c r="AK88" s="1325"/>
      <c r="AL88" s="1325"/>
      <c r="AM88" s="1325"/>
      <c r="AN88" s="1325"/>
      <c r="AO88" s="1325"/>
      <c r="AP88" s="1325"/>
      <c r="AQ88" s="1325"/>
      <c r="AR88" s="1325"/>
      <c r="AS88" s="1325"/>
      <c r="AT88" s="1325"/>
      <c r="AU88" s="1325"/>
      <c r="AV88" s="1325"/>
      <c r="AW88" s="1325"/>
      <c r="AX88" s="1325"/>
      <c r="AY88" s="1325"/>
      <c r="AZ88" s="1325"/>
      <c r="BA88" s="1325"/>
      <c r="BB88" s="1325"/>
      <c r="BC88" s="1323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62"/>
      <c r="CX88" s="62"/>
      <c r="CY88" s="62"/>
      <c r="CZ88" s="62"/>
      <c r="DA88" s="62"/>
      <c r="DB88" s="62"/>
      <c r="DC88" s="62"/>
      <c r="DD88" s="62"/>
      <c r="DE88" s="62"/>
      <c r="DF88" s="62"/>
      <c r="DG88" s="62"/>
      <c r="DH88" s="62"/>
      <c r="DI88" s="62"/>
      <c r="DJ88" s="62"/>
      <c r="DK88" s="62"/>
      <c r="DL88" s="62"/>
      <c r="DM88" s="62"/>
      <c r="DN88" s="62"/>
      <c r="DO88" s="62"/>
      <c r="DP88" s="62"/>
      <c r="DQ88" s="62"/>
      <c r="DR88" s="62"/>
      <c r="DS88" s="62"/>
      <c r="DT88" s="62"/>
      <c r="DU88" s="62"/>
      <c r="DV88" s="62"/>
      <c r="DW88" s="62"/>
      <c r="DX88" s="62"/>
      <c r="DY88" s="62"/>
      <c r="DZ88" s="62"/>
      <c r="EA88" s="62"/>
      <c r="EB88" s="62"/>
      <c r="EC88" s="62"/>
      <c r="ED88" s="62"/>
      <c r="EE88" s="62"/>
      <c r="EF88" s="62"/>
      <c r="EG88" s="62"/>
      <c r="EH88" s="62"/>
      <c r="EI88" s="62"/>
      <c r="EJ88" s="62"/>
      <c r="EK88" s="62"/>
      <c r="EL88" s="62"/>
      <c r="EM88" s="62"/>
      <c r="EN88" s="62"/>
      <c r="EO88" s="62"/>
      <c r="EP88" s="62"/>
      <c r="EQ88" s="62"/>
      <c r="ER88" s="62"/>
      <c r="ES88" s="62"/>
      <c r="ET88" s="62"/>
      <c r="EU88" s="62"/>
      <c r="EV88" s="62"/>
      <c r="EW88" s="62"/>
      <c r="EX88" s="62"/>
      <c r="EY88" s="62"/>
      <c r="EZ88" s="62"/>
      <c r="FA88" s="62"/>
      <c r="FB88" s="62"/>
    </row>
    <row r="89" spans="2:158" s="3" customFormat="1" ht="18.75" customHeight="1">
      <c r="B89" s="1097"/>
      <c r="C89" s="1032"/>
      <c r="D89" s="103" t="s">
        <v>50</v>
      </c>
      <c r="E89" s="104">
        <v>373.45614500000016</v>
      </c>
      <c r="F89" s="105">
        <v>309.13003300000014</v>
      </c>
      <c r="G89" s="105">
        <v>399.20832600000011</v>
      </c>
      <c r="H89" s="105">
        <v>389.04615300000017</v>
      </c>
      <c r="I89" s="105">
        <v>407.20655400000004</v>
      </c>
      <c r="J89" s="105">
        <v>396.08024899999998</v>
      </c>
      <c r="K89" s="105">
        <v>393.47776999999996</v>
      </c>
      <c r="L89" s="105">
        <v>395.98390500000011</v>
      </c>
      <c r="M89" s="105">
        <v>358.1530019999999</v>
      </c>
      <c r="N89" s="105">
        <v>394.02413500000006</v>
      </c>
      <c r="O89" s="105">
        <v>387.51163899999966</v>
      </c>
      <c r="P89" s="106">
        <v>395.21071699999993</v>
      </c>
      <c r="Q89" s="1263">
        <f t="shared" si="2"/>
        <v>4598.4886280000001</v>
      </c>
      <c r="R89" s="1444"/>
      <c r="S89" s="1325"/>
      <c r="T89" s="1325"/>
      <c r="U89" s="1325"/>
      <c r="V89" s="1325"/>
      <c r="W89" s="1325"/>
      <c r="X89" s="1325"/>
      <c r="Y89" s="1325"/>
      <c r="Z89" s="1325"/>
      <c r="AA89" s="1325"/>
      <c r="AB89" s="1325"/>
      <c r="AC89" s="1325"/>
      <c r="AD89" s="1325"/>
      <c r="AE89" s="1325"/>
      <c r="AF89" s="1325"/>
      <c r="AG89" s="1325"/>
      <c r="AH89" s="1325"/>
      <c r="AI89" s="1325"/>
      <c r="AJ89" s="1325"/>
      <c r="AK89" s="1325"/>
      <c r="AL89" s="1325"/>
      <c r="AM89" s="1325"/>
      <c r="AN89" s="1325"/>
      <c r="AO89" s="1325"/>
      <c r="AP89" s="1325"/>
      <c r="AQ89" s="1325"/>
      <c r="AR89" s="1325"/>
      <c r="AS89" s="1325"/>
      <c r="AT89" s="1325"/>
      <c r="AU89" s="1325"/>
      <c r="AV89" s="1325"/>
      <c r="AW89" s="1325"/>
      <c r="AX89" s="1325"/>
      <c r="AY89" s="1325"/>
      <c r="AZ89" s="1325"/>
      <c r="BA89" s="1325"/>
      <c r="BB89" s="1325"/>
      <c r="BC89" s="1323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62"/>
      <c r="CX89" s="62"/>
      <c r="CY89" s="62"/>
      <c r="CZ89" s="62"/>
      <c r="DA89" s="62"/>
      <c r="DB89" s="62"/>
      <c r="DC89" s="62"/>
      <c r="DD89" s="62"/>
      <c r="DE89" s="62"/>
      <c r="DF89" s="62"/>
      <c r="DG89" s="62"/>
      <c r="DH89" s="62"/>
      <c r="DI89" s="62"/>
      <c r="DJ89" s="62"/>
      <c r="DK89" s="62"/>
      <c r="DL89" s="62"/>
      <c r="DM89" s="62"/>
      <c r="DN89" s="62"/>
      <c r="DO89" s="62"/>
      <c r="DP89" s="62"/>
      <c r="DQ89" s="62"/>
      <c r="DR89" s="62"/>
      <c r="DS89" s="62"/>
      <c r="DT89" s="62"/>
      <c r="DU89" s="62"/>
      <c r="DV89" s="62"/>
      <c r="DW89" s="62"/>
      <c r="DX89" s="62"/>
      <c r="DY89" s="62"/>
      <c r="DZ89" s="62"/>
      <c r="EA89" s="62"/>
      <c r="EB89" s="62"/>
      <c r="EC89" s="62"/>
      <c r="ED89" s="62"/>
      <c r="EE89" s="62"/>
      <c r="EF89" s="62"/>
      <c r="EG89" s="62"/>
      <c r="EH89" s="62"/>
      <c r="EI89" s="62"/>
      <c r="EJ89" s="62"/>
      <c r="EK89" s="62"/>
      <c r="EL89" s="62"/>
      <c r="EM89" s="62"/>
      <c r="EN89" s="62"/>
      <c r="EO89" s="62"/>
      <c r="EP89" s="62"/>
      <c r="EQ89" s="62"/>
      <c r="ER89" s="62"/>
      <c r="ES89" s="62"/>
      <c r="ET89" s="62"/>
      <c r="EU89" s="62"/>
      <c r="EV89" s="62"/>
      <c r="EW89" s="62"/>
      <c r="EX89" s="62"/>
      <c r="EY89" s="62"/>
      <c r="EZ89" s="62"/>
      <c r="FA89" s="62"/>
      <c r="FB89" s="62"/>
    </row>
    <row r="90" spans="2:158" s="3" customFormat="1" ht="18.75" customHeight="1">
      <c r="B90" s="1099">
        <v>22</v>
      </c>
      <c r="C90" s="1033" t="s">
        <v>317</v>
      </c>
      <c r="D90" s="111" t="s">
        <v>46</v>
      </c>
      <c r="E90" s="113">
        <v>21.322480000000002</v>
      </c>
      <c r="F90" s="114">
        <v>18.368025000000003</v>
      </c>
      <c r="G90" s="114">
        <v>21.024422000000001</v>
      </c>
      <c r="H90" s="114">
        <v>19.739092299999999</v>
      </c>
      <c r="I90" s="114">
        <v>19.612363799999997</v>
      </c>
      <c r="J90" s="114">
        <v>17.509680000000003</v>
      </c>
      <c r="K90" s="114">
        <v>16.994201399999998</v>
      </c>
      <c r="L90" s="114">
        <v>16.0671298</v>
      </c>
      <c r="M90" s="114">
        <v>16.128376199999998</v>
      </c>
      <c r="N90" s="114">
        <v>17.792744800000001</v>
      </c>
      <c r="O90" s="114">
        <v>18.422067999999996</v>
      </c>
      <c r="P90" s="115">
        <v>19.494876699999999</v>
      </c>
      <c r="Q90" s="1257">
        <f t="shared" si="2"/>
        <v>222.47546</v>
      </c>
      <c r="R90" s="1444"/>
      <c r="S90" s="1325"/>
      <c r="T90" s="1325"/>
      <c r="U90" s="1325"/>
      <c r="V90" s="1325"/>
      <c r="W90" s="1325"/>
      <c r="X90" s="1325"/>
      <c r="Y90" s="1325"/>
      <c r="Z90" s="1325"/>
      <c r="AA90" s="1325"/>
      <c r="AB90" s="1325"/>
      <c r="AC90" s="1325"/>
      <c r="AD90" s="1325"/>
      <c r="AE90" s="1325"/>
      <c r="AF90" s="1325"/>
      <c r="AG90" s="1325"/>
      <c r="AH90" s="1325"/>
      <c r="AI90" s="1325"/>
      <c r="AJ90" s="1325"/>
      <c r="AK90" s="1325"/>
      <c r="AL90" s="1325"/>
      <c r="AM90" s="1325"/>
      <c r="AN90" s="1325"/>
      <c r="AO90" s="1325"/>
      <c r="AP90" s="1325"/>
      <c r="AQ90" s="1325"/>
      <c r="AR90" s="1325"/>
      <c r="AS90" s="1325"/>
      <c r="AT90" s="1325"/>
      <c r="AU90" s="1325"/>
      <c r="AV90" s="1325"/>
      <c r="AW90" s="1325"/>
      <c r="AX90" s="1325"/>
      <c r="AY90" s="1325"/>
      <c r="AZ90" s="1325"/>
      <c r="BA90" s="1325"/>
      <c r="BB90" s="1325"/>
      <c r="BC90" s="1323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62"/>
      <c r="CX90" s="62"/>
      <c r="CY90" s="62"/>
      <c r="CZ90" s="62"/>
      <c r="DA90" s="62"/>
      <c r="DB90" s="62"/>
      <c r="DC90" s="62"/>
      <c r="DD90" s="62"/>
      <c r="DE90" s="62"/>
      <c r="DF90" s="62"/>
      <c r="DG90" s="62"/>
      <c r="DH90" s="62"/>
      <c r="DI90" s="62"/>
      <c r="DJ90" s="62"/>
      <c r="DK90" s="62"/>
      <c r="DL90" s="62"/>
      <c r="DM90" s="62"/>
      <c r="DN90" s="62"/>
      <c r="DO90" s="62"/>
      <c r="DP90" s="62"/>
      <c r="DQ90" s="62"/>
      <c r="DR90" s="62"/>
      <c r="DS90" s="62"/>
      <c r="DT90" s="62"/>
      <c r="DU90" s="62"/>
      <c r="DV90" s="62"/>
      <c r="DW90" s="62"/>
      <c r="DX90" s="62"/>
      <c r="DY90" s="62"/>
      <c r="DZ90" s="62"/>
      <c r="EA90" s="62"/>
      <c r="EB90" s="62"/>
      <c r="EC90" s="62"/>
      <c r="ED90" s="62"/>
      <c r="EE90" s="62"/>
      <c r="EF90" s="62"/>
      <c r="EG90" s="62"/>
      <c r="EH90" s="62"/>
      <c r="EI90" s="62"/>
      <c r="EJ90" s="62"/>
      <c r="EK90" s="62"/>
      <c r="EL90" s="62"/>
      <c r="EM90" s="62"/>
      <c r="EN90" s="62"/>
      <c r="EO90" s="62"/>
      <c r="EP90" s="62"/>
      <c r="EQ90" s="62"/>
      <c r="ER90" s="62"/>
      <c r="ES90" s="62"/>
      <c r="ET90" s="62"/>
      <c r="EU90" s="62"/>
      <c r="EV90" s="62"/>
      <c r="EW90" s="62"/>
      <c r="EX90" s="62"/>
      <c r="EY90" s="62"/>
      <c r="EZ90" s="62"/>
      <c r="FA90" s="62"/>
      <c r="FB90" s="62"/>
    </row>
    <row r="91" spans="2:158" s="3" customFormat="1" ht="18.75" customHeight="1">
      <c r="B91" s="1097"/>
      <c r="C91" s="1033"/>
      <c r="D91" s="112" t="s">
        <v>47</v>
      </c>
      <c r="E91" s="539"/>
      <c r="F91" s="123"/>
      <c r="G91" s="123"/>
      <c r="H91" s="123"/>
      <c r="I91" s="123"/>
      <c r="J91" s="123"/>
      <c r="K91" s="123"/>
      <c r="L91" s="123"/>
      <c r="M91" s="123"/>
      <c r="N91" s="123"/>
      <c r="O91" s="123"/>
      <c r="P91" s="124"/>
      <c r="Q91" s="1257">
        <f t="shared" si="2"/>
        <v>0</v>
      </c>
      <c r="R91" s="1444"/>
      <c r="S91" s="1325"/>
      <c r="T91" s="1325"/>
      <c r="U91" s="1325"/>
      <c r="V91" s="1325"/>
      <c r="W91" s="1325"/>
      <c r="X91" s="1325"/>
      <c r="Y91" s="1325"/>
      <c r="Z91" s="1325"/>
      <c r="AA91" s="1325"/>
      <c r="AB91" s="1325"/>
      <c r="AC91" s="1325"/>
      <c r="AD91" s="1325"/>
      <c r="AE91" s="1325"/>
      <c r="AF91" s="1325"/>
      <c r="AG91" s="1325"/>
      <c r="AH91" s="1325"/>
      <c r="AI91" s="1325"/>
      <c r="AJ91" s="1325"/>
      <c r="AK91" s="1325"/>
      <c r="AL91" s="1325"/>
      <c r="AM91" s="1325"/>
      <c r="AN91" s="1325"/>
      <c r="AO91" s="1325"/>
      <c r="AP91" s="1325"/>
      <c r="AQ91" s="1325"/>
      <c r="AR91" s="1325"/>
      <c r="AS91" s="1325"/>
      <c r="AT91" s="1325"/>
      <c r="AU91" s="1325"/>
      <c r="AV91" s="1325"/>
      <c r="AW91" s="1325"/>
      <c r="AX91" s="1325"/>
      <c r="AY91" s="1325"/>
      <c r="AZ91" s="1325"/>
      <c r="BA91" s="1325"/>
      <c r="BB91" s="1325"/>
      <c r="BC91" s="1323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62"/>
      <c r="CX91" s="62"/>
      <c r="CY91" s="62"/>
      <c r="CZ91" s="62"/>
      <c r="DA91" s="62"/>
      <c r="DB91" s="62"/>
      <c r="DC91" s="62"/>
      <c r="DD91" s="62"/>
      <c r="DE91" s="62"/>
      <c r="DF91" s="62"/>
      <c r="DG91" s="62"/>
      <c r="DH91" s="62"/>
      <c r="DI91" s="62"/>
      <c r="DJ91" s="62"/>
      <c r="DK91" s="62"/>
      <c r="DL91" s="62"/>
      <c r="DM91" s="62"/>
      <c r="DN91" s="62"/>
      <c r="DO91" s="62"/>
      <c r="DP91" s="62"/>
      <c r="DQ91" s="62"/>
      <c r="DR91" s="62"/>
      <c r="DS91" s="62"/>
      <c r="DT91" s="62"/>
      <c r="DU91" s="62"/>
      <c r="DV91" s="62"/>
      <c r="DW91" s="62"/>
      <c r="DX91" s="62"/>
      <c r="DY91" s="62"/>
      <c r="DZ91" s="62"/>
      <c r="EA91" s="62"/>
      <c r="EB91" s="62"/>
      <c r="EC91" s="62"/>
      <c r="ED91" s="62"/>
      <c r="EE91" s="62"/>
      <c r="EF91" s="62"/>
      <c r="EG91" s="62"/>
      <c r="EH91" s="62"/>
      <c r="EI91" s="62"/>
      <c r="EJ91" s="62"/>
      <c r="EK91" s="62"/>
      <c r="EL91" s="62"/>
      <c r="EM91" s="62"/>
      <c r="EN91" s="62"/>
      <c r="EO91" s="62"/>
      <c r="EP91" s="62"/>
      <c r="EQ91" s="62"/>
      <c r="ER91" s="62"/>
      <c r="ES91" s="62"/>
      <c r="ET91" s="62"/>
      <c r="EU91" s="62"/>
      <c r="EV91" s="62"/>
      <c r="EW91" s="62"/>
      <c r="EX91" s="62"/>
      <c r="EY91" s="62"/>
      <c r="EZ91" s="62"/>
      <c r="FA91" s="62"/>
      <c r="FB91" s="62"/>
    </row>
    <row r="92" spans="2:158" s="3" customFormat="1" ht="18.75" customHeight="1">
      <c r="B92" s="1097"/>
      <c r="C92" s="1101"/>
      <c r="D92" s="112" t="s">
        <v>48</v>
      </c>
      <c r="E92" s="540">
        <v>1.8405880000000001</v>
      </c>
      <c r="F92" s="126">
        <v>1.8215209999999999</v>
      </c>
      <c r="G92" s="126">
        <v>1.9302899999999998</v>
      </c>
      <c r="H92" s="126">
        <v>1.685805</v>
      </c>
      <c r="I92" s="126">
        <v>1.4377979999999999</v>
      </c>
      <c r="J92" s="126">
        <v>1.199408</v>
      </c>
      <c r="K92" s="126">
        <v>1.211395</v>
      </c>
      <c r="L92" s="126">
        <v>2.1435439999999999</v>
      </c>
      <c r="M92" s="126">
        <v>2.1236110000000004</v>
      </c>
      <c r="N92" s="126">
        <v>2.4330230000000004</v>
      </c>
      <c r="O92" s="126">
        <v>2.60873</v>
      </c>
      <c r="P92" s="127">
        <v>3.1222860000000003</v>
      </c>
      <c r="Q92" s="1257">
        <f t="shared" si="2"/>
        <v>23.557998999999999</v>
      </c>
      <c r="R92" s="1444"/>
      <c r="S92" s="1325"/>
      <c r="T92" s="1325"/>
      <c r="U92" s="1325"/>
      <c r="V92" s="1325"/>
      <c r="W92" s="1325"/>
      <c r="X92" s="1325"/>
      <c r="Y92" s="1325"/>
      <c r="Z92" s="1325"/>
      <c r="AA92" s="1325"/>
      <c r="AB92" s="1325"/>
      <c r="AC92" s="1325"/>
      <c r="AD92" s="1325"/>
      <c r="AE92" s="1325"/>
      <c r="AF92" s="1325"/>
      <c r="AG92" s="1325"/>
      <c r="AH92" s="1325"/>
      <c r="AI92" s="1325"/>
      <c r="AJ92" s="1325"/>
      <c r="AK92" s="1325"/>
      <c r="AL92" s="1325"/>
      <c r="AM92" s="1325"/>
      <c r="AN92" s="1325"/>
      <c r="AO92" s="1325"/>
      <c r="AP92" s="1325"/>
      <c r="AQ92" s="1325"/>
      <c r="AR92" s="1325"/>
      <c r="AS92" s="1325"/>
      <c r="AT92" s="1325"/>
      <c r="AU92" s="1325"/>
      <c r="AV92" s="1325"/>
      <c r="AW92" s="1325"/>
      <c r="AX92" s="1325"/>
      <c r="AY92" s="1325"/>
      <c r="AZ92" s="1325"/>
      <c r="BA92" s="1325"/>
      <c r="BB92" s="1325"/>
      <c r="BC92" s="1323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62"/>
      <c r="CX92" s="62"/>
      <c r="CY92" s="62"/>
      <c r="CZ92" s="62"/>
      <c r="DA92" s="62"/>
      <c r="DB92" s="62"/>
      <c r="DC92" s="62"/>
      <c r="DD92" s="62"/>
      <c r="DE92" s="62"/>
      <c r="DF92" s="62"/>
      <c r="DG92" s="62"/>
      <c r="DH92" s="62"/>
      <c r="DI92" s="62"/>
      <c r="DJ92" s="62"/>
      <c r="DK92" s="62"/>
      <c r="DL92" s="62"/>
      <c r="DM92" s="62"/>
      <c r="DN92" s="62"/>
      <c r="DO92" s="62"/>
      <c r="DP92" s="62"/>
      <c r="DQ92" s="62"/>
      <c r="DR92" s="62"/>
      <c r="DS92" s="62"/>
      <c r="DT92" s="62"/>
      <c r="DU92" s="62"/>
      <c r="DV92" s="62"/>
      <c r="DW92" s="62"/>
      <c r="DX92" s="62"/>
      <c r="DY92" s="62"/>
      <c r="DZ92" s="62"/>
      <c r="EA92" s="62"/>
      <c r="EB92" s="62"/>
      <c r="EC92" s="62"/>
      <c r="ED92" s="62"/>
      <c r="EE92" s="62"/>
      <c r="EF92" s="62"/>
      <c r="EG92" s="62"/>
      <c r="EH92" s="62"/>
      <c r="EI92" s="62"/>
      <c r="EJ92" s="62"/>
      <c r="EK92" s="62"/>
      <c r="EL92" s="62"/>
      <c r="EM92" s="62"/>
      <c r="EN92" s="62"/>
      <c r="EO92" s="62"/>
      <c r="EP92" s="62"/>
      <c r="EQ92" s="62"/>
      <c r="ER92" s="62"/>
      <c r="ES92" s="62"/>
      <c r="ET92" s="62"/>
      <c r="EU92" s="62"/>
      <c r="EV92" s="62"/>
      <c r="EW92" s="62"/>
      <c r="EX92" s="62"/>
      <c r="EY92" s="62"/>
      <c r="EZ92" s="62"/>
      <c r="FA92" s="62"/>
      <c r="FB92" s="62"/>
    </row>
    <row r="93" spans="2:158" s="3" customFormat="1" ht="18.75" customHeight="1">
      <c r="B93" s="1097"/>
      <c r="C93" s="1032"/>
      <c r="D93" s="103" t="s">
        <v>50</v>
      </c>
      <c r="E93" s="529">
        <v>23.163068000000003</v>
      </c>
      <c r="F93" s="105">
        <v>20.189546</v>
      </c>
      <c r="G93" s="105">
        <v>22.954711999999997</v>
      </c>
      <c r="H93" s="105">
        <v>21.424897300000001</v>
      </c>
      <c r="I93" s="105">
        <v>21.050161799999998</v>
      </c>
      <c r="J93" s="105">
        <v>18.709088000000001</v>
      </c>
      <c r="K93" s="105">
        <v>18.205596399999997</v>
      </c>
      <c r="L93" s="105">
        <v>18.210673800000002</v>
      </c>
      <c r="M93" s="105">
        <v>18.251987199999999</v>
      </c>
      <c r="N93" s="105">
        <v>20.2257678</v>
      </c>
      <c r="O93" s="105">
        <v>21.030797999999994</v>
      </c>
      <c r="P93" s="106">
        <v>22.617162700000002</v>
      </c>
      <c r="Q93" s="414">
        <f t="shared" si="2"/>
        <v>246.03345899999999</v>
      </c>
      <c r="R93" s="1444"/>
      <c r="S93" s="1325"/>
      <c r="T93" s="1325"/>
      <c r="U93" s="1325"/>
      <c r="V93" s="1325"/>
      <c r="W93" s="1325"/>
      <c r="X93" s="1325"/>
      <c r="Y93" s="1325"/>
      <c r="Z93" s="1325"/>
      <c r="AA93" s="1325"/>
      <c r="AB93" s="1325"/>
      <c r="AC93" s="1325"/>
      <c r="AD93" s="1325"/>
      <c r="AE93" s="1325"/>
      <c r="AF93" s="1325"/>
      <c r="AG93" s="1325"/>
      <c r="AH93" s="1325"/>
      <c r="AI93" s="1325"/>
      <c r="AJ93" s="1325"/>
      <c r="AK93" s="1325"/>
      <c r="AL93" s="1325"/>
      <c r="AM93" s="1325"/>
      <c r="AN93" s="1325"/>
      <c r="AO93" s="1325"/>
      <c r="AP93" s="1325"/>
      <c r="AQ93" s="1325"/>
      <c r="AR93" s="1325"/>
      <c r="AS93" s="1325"/>
      <c r="AT93" s="1325"/>
      <c r="AU93" s="1325"/>
      <c r="AV93" s="1325"/>
      <c r="AW93" s="1325"/>
      <c r="AX93" s="1325"/>
      <c r="AY93" s="1325"/>
      <c r="AZ93" s="1325"/>
      <c r="BA93" s="1325"/>
      <c r="BB93" s="1325"/>
      <c r="BC93" s="1323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62"/>
      <c r="CX93" s="62"/>
      <c r="CY93" s="62"/>
      <c r="CZ93" s="62"/>
      <c r="DA93" s="62"/>
      <c r="DB93" s="62"/>
      <c r="DC93" s="62"/>
      <c r="DD93" s="62"/>
      <c r="DE93" s="62"/>
      <c r="DF93" s="62"/>
      <c r="DG93" s="62"/>
      <c r="DH93" s="62"/>
      <c r="DI93" s="62"/>
      <c r="DJ93" s="62"/>
      <c r="DK93" s="62"/>
      <c r="DL93" s="62"/>
      <c r="DM93" s="62"/>
      <c r="DN93" s="62"/>
      <c r="DO93" s="62"/>
      <c r="DP93" s="62"/>
      <c r="DQ93" s="62"/>
      <c r="DR93" s="62"/>
      <c r="DS93" s="62"/>
      <c r="DT93" s="62"/>
      <c r="DU93" s="62"/>
      <c r="DV93" s="62"/>
      <c r="DW93" s="62"/>
      <c r="DX93" s="62"/>
      <c r="DY93" s="62"/>
      <c r="DZ93" s="62"/>
      <c r="EA93" s="62"/>
      <c r="EB93" s="62"/>
      <c r="EC93" s="62"/>
      <c r="ED93" s="62"/>
      <c r="EE93" s="62"/>
      <c r="EF93" s="62"/>
      <c r="EG93" s="62"/>
      <c r="EH93" s="62"/>
      <c r="EI93" s="62"/>
      <c r="EJ93" s="62"/>
      <c r="EK93" s="62"/>
      <c r="EL93" s="62"/>
      <c r="EM93" s="62"/>
      <c r="EN93" s="62"/>
      <c r="EO93" s="62"/>
      <c r="EP93" s="62"/>
      <c r="EQ93" s="62"/>
      <c r="ER93" s="62"/>
      <c r="ES93" s="62"/>
      <c r="ET93" s="62"/>
      <c r="EU93" s="62"/>
      <c r="EV93" s="62"/>
      <c r="EW93" s="62"/>
      <c r="EX93" s="62"/>
      <c r="EY93" s="62"/>
      <c r="EZ93" s="62"/>
      <c r="FA93" s="62"/>
      <c r="FB93" s="62"/>
    </row>
    <row r="94" spans="2:158" s="3" customFormat="1" ht="18.75" customHeight="1">
      <c r="B94" s="1099">
        <v>23</v>
      </c>
      <c r="C94" s="1033" t="s">
        <v>245</v>
      </c>
      <c r="D94" s="111" t="s">
        <v>46</v>
      </c>
      <c r="E94" s="532">
        <v>3.5996640000000002</v>
      </c>
      <c r="F94" s="535">
        <v>3.3255279999999998</v>
      </c>
      <c r="G94" s="535">
        <v>3.6773169999999999</v>
      </c>
      <c r="H94" s="535">
        <v>3.648603</v>
      </c>
      <c r="I94" s="535">
        <v>3.8507340000000001</v>
      </c>
      <c r="J94" s="535">
        <v>3.6691099999999999</v>
      </c>
      <c r="K94" s="535">
        <v>3.8705419999999999</v>
      </c>
      <c r="L94" s="535">
        <v>3.8478569999999999</v>
      </c>
      <c r="M94" s="535">
        <v>3.6141679999999998</v>
      </c>
      <c r="N94" s="535">
        <v>3.7736939999999999</v>
      </c>
      <c r="O94" s="535">
        <v>3.6044399999999999</v>
      </c>
      <c r="P94" s="536">
        <v>3.5007809999999999</v>
      </c>
      <c r="Q94" s="1257">
        <f t="shared" si="2"/>
        <v>43.982438000000002</v>
      </c>
      <c r="R94" s="1444"/>
      <c r="S94" s="1325"/>
      <c r="T94" s="1325"/>
      <c r="U94" s="1325"/>
      <c r="V94" s="1325"/>
      <c r="W94" s="1325"/>
      <c r="X94" s="1325"/>
      <c r="Y94" s="1325"/>
      <c r="Z94" s="1325"/>
      <c r="AA94" s="1325"/>
      <c r="AB94" s="1325"/>
      <c r="AC94" s="1325"/>
      <c r="AD94" s="1325"/>
      <c r="AE94" s="1325"/>
      <c r="AF94" s="1325"/>
      <c r="AG94" s="1325"/>
      <c r="AH94" s="1325"/>
      <c r="AI94" s="1325"/>
      <c r="AJ94" s="1325"/>
      <c r="AK94" s="1325"/>
      <c r="AL94" s="1325"/>
      <c r="AM94" s="1325"/>
      <c r="AN94" s="1325"/>
      <c r="AO94" s="1325"/>
      <c r="AP94" s="1325"/>
      <c r="AQ94" s="1325"/>
      <c r="AR94" s="1325"/>
      <c r="AS94" s="1325"/>
      <c r="AT94" s="1325"/>
      <c r="AU94" s="1325"/>
      <c r="AV94" s="1325"/>
      <c r="AW94" s="1325"/>
      <c r="AX94" s="1325"/>
      <c r="AY94" s="1325"/>
      <c r="AZ94" s="1325"/>
      <c r="BA94" s="1325"/>
      <c r="BB94" s="1325"/>
      <c r="BC94" s="1323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62"/>
      <c r="CX94" s="62"/>
      <c r="CY94" s="62"/>
      <c r="CZ94" s="62"/>
      <c r="DA94" s="62"/>
      <c r="DB94" s="62"/>
      <c r="DC94" s="62"/>
      <c r="DD94" s="62"/>
      <c r="DE94" s="62"/>
      <c r="DF94" s="62"/>
      <c r="DG94" s="62"/>
      <c r="DH94" s="62"/>
      <c r="DI94" s="62"/>
      <c r="DJ94" s="62"/>
      <c r="DK94" s="62"/>
      <c r="DL94" s="62"/>
      <c r="DM94" s="62"/>
      <c r="DN94" s="62"/>
      <c r="DO94" s="62"/>
      <c r="DP94" s="62"/>
      <c r="DQ94" s="62"/>
      <c r="DR94" s="62"/>
      <c r="DS94" s="62"/>
      <c r="DT94" s="62"/>
      <c r="DU94" s="62"/>
      <c r="DV94" s="62"/>
      <c r="DW94" s="62"/>
      <c r="DX94" s="62"/>
      <c r="DY94" s="62"/>
      <c r="DZ94" s="62"/>
      <c r="EA94" s="62"/>
      <c r="EB94" s="62"/>
      <c r="EC94" s="62"/>
      <c r="ED94" s="62"/>
      <c r="EE94" s="62"/>
      <c r="EF94" s="62"/>
      <c r="EG94" s="62"/>
      <c r="EH94" s="62"/>
      <c r="EI94" s="62"/>
      <c r="EJ94" s="62"/>
      <c r="EK94" s="62"/>
      <c r="EL94" s="62"/>
      <c r="EM94" s="62"/>
      <c r="EN94" s="62"/>
      <c r="EO94" s="62"/>
      <c r="EP94" s="62"/>
      <c r="EQ94" s="62"/>
      <c r="ER94" s="62"/>
      <c r="ES94" s="62"/>
      <c r="ET94" s="62"/>
      <c r="EU94" s="62"/>
      <c r="EV94" s="62"/>
      <c r="EW94" s="62"/>
      <c r="EX94" s="62"/>
      <c r="EY94" s="62"/>
      <c r="EZ94" s="62"/>
      <c r="FA94" s="62"/>
      <c r="FB94" s="62"/>
    </row>
    <row r="95" spans="2:158" s="3" customFormat="1" ht="18.75" customHeight="1">
      <c r="B95" s="1097"/>
      <c r="C95" s="1033"/>
      <c r="D95" s="112" t="s">
        <v>47</v>
      </c>
      <c r="E95" s="539">
        <v>2.7758820000000002</v>
      </c>
      <c r="F95" s="123">
        <v>2.5458319999999999</v>
      </c>
      <c r="G95" s="123">
        <v>2.7212069999999997</v>
      </c>
      <c r="H95" s="123">
        <v>2.279436</v>
      </c>
      <c r="I95" s="123">
        <v>2.0865290000000001</v>
      </c>
      <c r="J95" s="123">
        <v>1.927908</v>
      </c>
      <c r="K95" s="123">
        <v>2.0437700000000003</v>
      </c>
      <c r="L95" s="123">
        <v>1.8034840000000001</v>
      </c>
      <c r="M95" s="123">
        <v>1.2767569999999999</v>
      </c>
      <c r="N95" s="123">
        <v>0.95593400000000006</v>
      </c>
      <c r="O95" s="123">
        <v>1.5797209999999999</v>
      </c>
      <c r="P95" s="124">
        <v>1.7081119999999999</v>
      </c>
      <c r="Q95" s="1257">
        <f t="shared" si="2"/>
        <v>23.704571999999999</v>
      </c>
      <c r="R95" s="1444"/>
      <c r="S95" s="1325"/>
      <c r="T95" s="1325"/>
      <c r="U95" s="1325"/>
      <c r="V95" s="1325"/>
      <c r="W95" s="1325"/>
      <c r="X95" s="1325"/>
      <c r="Y95" s="1325"/>
      <c r="Z95" s="1325"/>
      <c r="AA95" s="1325"/>
      <c r="AB95" s="1325"/>
      <c r="AC95" s="1325"/>
      <c r="AD95" s="1325"/>
      <c r="AE95" s="1325"/>
      <c r="AF95" s="1325"/>
      <c r="AG95" s="1325"/>
      <c r="AH95" s="1325"/>
      <c r="AI95" s="1325"/>
      <c r="AJ95" s="1325"/>
      <c r="AK95" s="1325"/>
      <c r="AL95" s="1325"/>
      <c r="AM95" s="1325"/>
      <c r="AN95" s="1325"/>
      <c r="AO95" s="1325"/>
      <c r="AP95" s="1325"/>
      <c r="AQ95" s="1325"/>
      <c r="AR95" s="1325"/>
      <c r="AS95" s="1325"/>
      <c r="AT95" s="1325"/>
      <c r="AU95" s="1325"/>
      <c r="AV95" s="1325"/>
      <c r="AW95" s="1325"/>
      <c r="AX95" s="1325"/>
      <c r="AY95" s="1325"/>
      <c r="AZ95" s="1325"/>
      <c r="BA95" s="1325"/>
      <c r="BB95" s="1325"/>
      <c r="BC95" s="1323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62"/>
      <c r="CX95" s="62"/>
      <c r="CY95" s="62"/>
      <c r="CZ95" s="62"/>
      <c r="DA95" s="62"/>
      <c r="DB95" s="62"/>
      <c r="DC95" s="62"/>
      <c r="DD95" s="62"/>
      <c r="DE95" s="62"/>
      <c r="DF95" s="62"/>
      <c r="DG95" s="62"/>
      <c r="DH95" s="62"/>
      <c r="DI95" s="62"/>
      <c r="DJ95" s="62"/>
      <c r="DK95" s="62"/>
      <c r="DL95" s="62"/>
      <c r="DM95" s="62"/>
      <c r="DN95" s="62"/>
      <c r="DO95" s="62"/>
      <c r="DP95" s="62"/>
      <c r="DQ95" s="62"/>
      <c r="DR95" s="62"/>
      <c r="DS95" s="62"/>
      <c r="DT95" s="62"/>
      <c r="DU95" s="62"/>
      <c r="DV95" s="62"/>
      <c r="DW95" s="62"/>
      <c r="DX95" s="62"/>
      <c r="DY95" s="62"/>
      <c r="DZ95" s="62"/>
      <c r="EA95" s="62"/>
      <c r="EB95" s="62"/>
      <c r="EC95" s="62"/>
      <c r="ED95" s="62"/>
      <c r="EE95" s="62"/>
      <c r="EF95" s="62"/>
      <c r="EG95" s="62"/>
      <c r="EH95" s="62"/>
      <c r="EI95" s="62"/>
      <c r="EJ95" s="62"/>
      <c r="EK95" s="62"/>
      <c r="EL95" s="62"/>
      <c r="EM95" s="62"/>
      <c r="EN95" s="62"/>
      <c r="EO95" s="62"/>
      <c r="EP95" s="62"/>
      <c r="EQ95" s="62"/>
      <c r="ER95" s="62"/>
      <c r="ES95" s="62"/>
      <c r="ET95" s="62"/>
      <c r="EU95" s="62"/>
      <c r="EV95" s="62"/>
      <c r="EW95" s="62"/>
      <c r="EX95" s="62"/>
      <c r="EY95" s="62"/>
      <c r="EZ95" s="62"/>
      <c r="FA95" s="62"/>
      <c r="FB95" s="62"/>
    </row>
    <row r="96" spans="2:158" s="3" customFormat="1" ht="18.75" customHeight="1">
      <c r="B96" s="1097"/>
      <c r="C96" s="1101"/>
      <c r="D96" s="112" t="s">
        <v>48</v>
      </c>
      <c r="E96" s="125">
        <v>0.3631084</v>
      </c>
      <c r="F96" s="126">
        <v>0.34013280000000001</v>
      </c>
      <c r="G96" s="126">
        <v>0.39401330000000001</v>
      </c>
      <c r="H96" s="126">
        <v>0.35629889999999997</v>
      </c>
      <c r="I96" s="126">
        <v>0.34807110000000002</v>
      </c>
      <c r="J96" s="126">
        <v>0.1035341</v>
      </c>
      <c r="K96" s="126">
        <v>0.35424220000000001</v>
      </c>
      <c r="L96" s="126">
        <v>0.25526169999999998</v>
      </c>
      <c r="M96" s="126">
        <v>2.4653871000000001</v>
      </c>
      <c r="N96" s="126">
        <v>2.4570747000000002</v>
      </c>
      <c r="O96" s="126">
        <v>2.4057409000000005</v>
      </c>
      <c r="P96" s="127">
        <v>2.6075429999999997</v>
      </c>
      <c r="Q96" s="97">
        <f t="shared" si="2"/>
        <v>12.450408200000002</v>
      </c>
      <c r="R96" s="1444"/>
      <c r="S96" s="1325"/>
      <c r="T96" s="1325"/>
      <c r="U96" s="1325"/>
      <c r="V96" s="1325"/>
      <c r="W96" s="1325"/>
      <c r="X96" s="1325"/>
      <c r="Y96" s="1325"/>
      <c r="Z96" s="1325"/>
      <c r="AA96" s="1325"/>
      <c r="AB96" s="1325"/>
      <c r="AC96" s="1325"/>
      <c r="AD96" s="1325"/>
      <c r="AE96" s="1325"/>
      <c r="AF96" s="1325"/>
      <c r="AG96" s="1325"/>
      <c r="AH96" s="1325"/>
      <c r="AI96" s="1325"/>
      <c r="AJ96" s="1325"/>
      <c r="AK96" s="1325"/>
      <c r="AL96" s="1325"/>
      <c r="AM96" s="1325"/>
      <c r="AN96" s="1325"/>
      <c r="AO96" s="1325"/>
      <c r="AP96" s="1325"/>
      <c r="AQ96" s="1325"/>
      <c r="AR96" s="1325"/>
      <c r="AS96" s="1325"/>
      <c r="AT96" s="1325"/>
      <c r="AU96" s="1325"/>
      <c r="AV96" s="1325"/>
      <c r="AW96" s="1325"/>
      <c r="AX96" s="1325"/>
      <c r="AY96" s="1325"/>
      <c r="AZ96" s="1325"/>
      <c r="BA96" s="1325"/>
      <c r="BB96" s="1325"/>
      <c r="BC96" s="1323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62"/>
      <c r="CX96" s="62"/>
      <c r="CY96" s="62"/>
      <c r="CZ96" s="62"/>
      <c r="DA96" s="62"/>
      <c r="DB96" s="62"/>
      <c r="DC96" s="62"/>
      <c r="DD96" s="62"/>
      <c r="DE96" s="62"/>
      <c r="DF96" s="62"/>
      <c r="DG96" s="62"/>
      <c r="DH96" s="62"/>
      <c r="DI96" s="62"/>
      <c r="DJ96" s="62"/>
      <c r="DK96" s="62"/>
      <c r="DL96" s="62"/>
      <c r="DM96" s="62"/>
      <c r="DN96" s="62"/>
      <c r="DO96" s="62"/>
      <c r="DP96" s="62"/>
      <c r="DQ96" s="62"/>
      <c r="DR96" s="62"/>
      <c r="DS96" s="62"/>
      <c r="DT96" s="62"/>
      <c r="DU96" s="62"/>
      <c r="DV96" s="62"/>
      <c r="DW96" s="62"/>
      <c r="DX96" s="62"/>
      <c r="DY96" s="62"/>
      <c r="DZ96" s="62"/>
      <c r="EA96" s="62"/>
      <c r="EB96" s="62"/>
      <c r="EC96" s="62"/>
      <c r="ED96" s="62"/>
      <c r="EE96" s="62"/>
      <c r="EF96" s="62"/>
      <c r="EG96" s="62"/>
      <c r="EH96" s="62"/>
      <c r="EI96" s="62"/>
      <c r="EJ96" s="62"/>
      <c r="EK96" s="62"/>
      <c r="EL96" s="62"/>
      <c r="EM96" s="62"/>
      <c r="EN96" s="62"/>
      <c r="EO96" s="62"/>
      <c r="EP96" s="62"/>
      <c r="EQ96" s="62"/>
      <c r="ER96" s="62"/>
      <c r="ES96" s="62"/>
      <c r="ET96" s="62"/>
      <c r="EU96" s="62"/>
      <c r="EV96" s="62"/>
      <c r="EW96" s="62"/>
      <c r="EX96" s="62"/>
      <c r="EY96" s="62"/>
      <c r="EZ96" s="62"/>
      <c r="FA96" s="62"/>
      <c r="FB96" s="62"/>
    </row>
    <row r="97" spans="2:158" s="3" customFormat="1" ht="18.75" customHeight="1">
      <c r="B97" s="1097"/>
      <c r="C97" s="1032"/>
      <c r="D97" s="103" t="s">
        <v>50</v>
      </c>
      <c r="E97" s="529">
        <v>6.7386543999999997</v>
      </c>
      <c r="F97" s="105">
        <v>6.2114927999999994</v>
      </c>
      <c r="G97" s="105">
        <v>6.7925372999999993</v>
      </c>
      <c r="H97" s="105">
        <v>6.2843378999999997</v>
      </c>
      <c r="I97" s="105">
        <v>6.2853341</v>
      </c>
      <c r="J97" s="105">
        <v>5.7005521000000003</v>
      </c>
      <c r="K97" s="105">
        <v>6.2685541999999996</v>
      </c>
      <c r="L97" s="105">
        <v>5.9066026999999997</v>
      </c>
      <c r="M97" s="105">
        <v>7.3563120999999985</v>
      </c>
      <c r="N97" s="105">
        <v>7.1867026999999997</v>
      </c>
      <c r="O97" s="105">
        <v>7.5899018999999992</v>
      </c>
      <c r="P97" s="106">
        <v>7.8164359999999986</v>
      </c>
      <c r="Q97" s="414">
        <f t="shared" si="2"/>
        <v>80.137418199999999</v>
      </c>
      <c r="R97" s="1444"/>
      <c r="S97" s="1325"/>
      <c r="T97" s="1479"/>
      <c r="U97" s="1325"/>
      <c r="V97" s="1325"/>
      <c r="W97" s="1325"/>
      <c r="X97" s="1325"/>
      <c r="Y97" s="1325"/>
      <c r="Z97" s="1325"/>
      <c r="AA97" s="1325"/>
      <c r="AB97" s="1325"/>
      <c r="AC97" s="1325"/>
      <c r="AD97" s="1325"/>
      <c r="AE97" s="1325"/>
      <c r="AF97" s="1325"/>
      <c r="AG97" s="1325"/>
      <c r="AH97" s="1325"/>
      <c r="AI97" s="1325"/>
      <c r="AJ97" s="1325"/>
      <c r="AK97" s="1325"/>
      <c r="AL97" s="1325"/>
      <c r="AM97" s="1325"/>
      <c r="AN97" s="1325"/>
      <c r="AO97" s="1325"/>
      <c r="AP97" s="1325"/>
      <c r="AQ97" s="1325"/>
      <c r="AR97" s="1325"/>
      <c r="AS97" s="1325"/>
      <c r="AT97" s="1325"/>
      <c r="AU97" s="1325"/>
      <c r="AV97" s="1325"/>
      <c r="AW97" s="1325"/>
      <c r="AX97" s="1325"/>
      <c r="AY97" s="1325"/>
      <c r="AZ97" s="1325"/>
      <c r="BA97" s="1325"/>
      <c r="BB97" s="1325"/>
      <c r="BC97" s="1323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62"/>
      <c r="CX97" s="62"/>
      <c r="CY97" s="62"/>
      <c r="CZ97" s="62"/>
      <c r="DA97" s="62"/>
      <c r="DB97" s="62"/>
      <c r="DC97" s="62"/>
      <c r="DD97" s="62"/>
      <c r="DE97" s="62"/>
      <c r="DF97" s="62"/>
      <c r="DG97" s="62"/>
      <c r="DH97" s="62"/>
      <c r="DI97" s="62"/>
      <c r="DJ97" s="62"/>
      <c r="DK97" s="62"/>
      <c r="DL97" s="62"/>
      <c r="DM97" s="62"/>
      <c r="DN97" s="62"/>
      <c r="DO97" s="62"/>
      <c r="DP97" s="62"/>
      <c r="DQ97" s="62"/>
      <c r="DR97" s="62"/>
      <c r="DS97" s="62"/>
      <c r="DT97" s="62"/>
      <c r="DU97" s="62"/>
      <c r="DV97" s="62"/>
      <c r="DW97" s="62"/>
      <c r="DX97" s="62"/>
      <c r="DY97" s="62"/>
      <c r="DZ97" s="62"/>
      <c r="EA97" s="62"/>
      <c r="EB97" s="62"/>
      <c r="EC97" s="62"/>
      <c r="ED97" s="62"/>
      <c r="EE97" s="62"/>
      <c r="EF97" s="62"/>
      <c r="EG97" s="62"/>
      <c r="EH97" s="62"/>
      <c r="EI97" s="62"/>
      <c r="EJ97" s="62"/>
      <c r="EK97" s="62"/>
      <c r="EL97" s="62"/>
      <c r="EM97" s="62"/>
      <c r="EN97" s="62"/>
      <c r="EO97" s="62"/>
      <c r="EP97" s="62"/>
      <c r="EQ97" s="62"/>
      <c r="ER97" s="62"/>
      <c r="ES97" s="62"/>
      <c r="ET97" s="62"/>
      <c r="EU97" s="62"/>
      <c r="EV97" s="62"/>
      <c r="EW97" s="62"/>
      <c r="EX97" s="62"/>
      <c r="EY97" s="62"/>
      <c r="EZ97" s="62"/>
      <c r="FA97" s="62"/>
      <c r="FB97" s="62"/>
    </row>
    <row r="98" spans="2:158" s="3" customFormat="1" ht="18.75" customHeight="1">
      <c r="B98" s="1099">
        <v>24</v>
      </c>
      <c r="C98" s="1033" t="s">
        <v>56</v>
      </c>
      <c r="D98" s="111" t="s">
        <v>46</v>
      </c>
      <c r="E98" s="122"/>
      <c r="F98" s="123"/>
      <c r="G98" s="123"/>
      <c r="H98" s="123"/>
      <c r="I98" s="123"/>
      <c r="J98" s="123"/>
      <c r="K98" s="123"/>
      <c r="L98" s="123"/>
      <c r="M98" s="123"/>
      <c r="N98" s="123"/>
      <c r="O98" s="123"/>
      <c r="P98" s="124"/>
      <c r="Q98" s="1257">
        <f t="shared" si="2"/>
        <v>0</v>
      </c>
      <c r="R98" s="1444"/>
      <c r="S98" s="1325"/>
      <c r="T98" s="1448"/>
      <c r="U98" s="1325"/>
      <c r="V98" s="1325"/>
      <c r="W98" s="1325"/>
      <c r="X98" s="1325"/>
      <c r="Y98" s="1325"/>
      <c r="Z98" s="1325"/>
      <c r="AA98" s="1325"/>
      <c r="AB98" s="1325"/>
      <c r="AC98" s="1325"/>
      <c r="AD98" s="1325"/>
      <c r="AE98" s="1325"/>
      <c r="AF98" s="1325"/>
      <c r="AG98" s="1325"/>
      <c r="AH98" s="1325"/>
      <c r="AI98" s="1325"/>
      <c r="AJ98" s="1325"/>
      <c r="AK98" s="1325"/>
      <c r="AL98" s="1325"/>
      <c r="AM98" s="1325"/>
      <c r="AN98" s="1325"/>
      <c r="AO98" s="1325"/>
      <c r="AP98" s="1325"/>
      <c r="AQ98" s="1325"/>
      <c r="AR98" s="1325"/>
      <c r="AS98" s="1325"/>
      <c r="AT98" s="1325"/>
      <c r="AU98" s="1325"/>
      <c r="AV98" s="1325"/>
      <c r="AW98" s="1325"/>
      <c r="AX98" s="1325"/>
      <c r="AY98" s="1325"/>
      <c r="AZ98" s="1325"/>
      <c r="BA98" s="1325"/>
      <c r="BB98" s="1325"/>
      <c r="BC98" s="1323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62"/>
      <c r="CX98" s="62"/>
      <c r="CY98" s="62"/>
      <c r="CZ98" s="62"/>
      <c r="DA98" s="62"/>
      <c r="DB98" s="62"/>
      <c r="DC98" s="62"/>
      <c r="DD98" s="62"/>
      <c r="DE98" s="62"/>
      <c r="DF98" s="62"/>
      <c r="DG98" s="62"/>
      <c r="DH98" s="62"/>
      <c r="DI98" s="62"/>
      <c r="DJ98" s="62"/>
      <c r="DK98" s="62"/>
      <c r="DL98" s="62"/>
      <c r="DM98" s="62"/>
      <c r="DN98" s="62"/>
      <c r="DO98" s="62"/>
      <c r="DP98" s="62"/>
      <c r="DQ98" s="62"/>
      <c r="DR98" s="62"/>
      <c r="DS98" s="62"/>
      <c r="DT98" s="62"/>
      <c r="DU98" s="62"/>
      <c r="DV98" s="62"/>
      <c r="DW98" s="62"/>
      <c r="DX98" s="62"/>
      <c r="DY98" s="62"/>
      <c r="DZ98" s="62"/>
      <c r="EA98" s="62"/>
      <c r="EB98" s="62"/>
      <c r="EC98" s="62"/>
      <c r="ED98" s="62"/>
      <c r="EE98" s="62"/>
      <c r="EF98" s="62"/>
      <c r="EG98" s="62"/>
      <c r="EH98" s="62"/>
      <c r="EI98" s="62"/>
      <c r="EJ98" s="62"/>
      <c r="EK98" s="62"/>
      <c r="EL98" s="62"/>
      <c r="EM98" s="62"/>
      <c r="EN98" s="62"/>
      <c r="EO98" s="62"/>
      <c r="EP98" s="62"/>
      <c r="EQ98" s="62"/>
      <c r="ER98" s="62"/>
      <c r="ES98" s="62"/>
      <c r="ET98" s="62"/>
      <c r="EU98" s="62"/>
      <c r="EV98" s="62"/>
      <c r="EW98" s="62"/>
      <c r="EX98" s="62"/>
      <c r="EY98" s="62"/>
      <c r="EZ98" s="62"/>
      <c r="FA98" s="62"/>
      <c r="FB98" s="62"/>
    </row>
    <row r="99" spans="2:158" s="3" customFormat="1" ht="18.75" customHeight="1">
      <c r="B99" s="1097"/>
      <c r="C99" s="1033"/>
      <c r="D99" s="112" t="s">
        <v>47</v>
      </c>
      <c r="E99" s="543">
        <v>6.4183139999999996</v>
      </c>
      <c r="F99" s="120">
        <v>5.561858</v>
      </c>
      <c r="G99" s="120">
        <v>6.9700530000000001</v>
      </c>
      <c r="H99" s="120">
        <v>7.5983499999999999</v>
      </c>
      <c r="I99" s="120">
        <v>7.0966620000000002</v>
      </c>
      <c r="J99" s="120">
        <v>6.8633870000000003</v>
      </c>
      <c r="K99" s="120">
        <v>7.8616630000000001</v>
      </c>
      <c r="L99" s="120">
        <v>7.8884829999999999</v>
      </c>
      <c r="M99" s="120">
        <v>7.3326180000000001</v>
      </c>
      <c r="N99" s="120">
        <v>7.1944559999999997</v>
      </c>
      <c r="O99" s="120">
        <v>7.139189</v>
      </c>
      <c r="P99" s="545">
        <v>7.7890389999999998</v>
      </c>
      <c r="Q99" s="97">
        <f t="shared" si="2"/>
        <v>85.714072000000016</v>
      </c>
      <c r="R99" s="1444"/>
      <c r="S99" s="1325"/>
      <c r="T99" s="1325"/>
      <c r="U99" s="1325"/>
      <c r="V99" s="1325"/>
      <c r="W99" s="1325"/>
      <c r="X99" s="1325"/>
      <c r="Y99" s="1325"/>
      <c r="Z99" s="1325"/>
      <c r="AA99" s="1325"/>
      <c r="AB99" s="1325"/>
      <c r="AC99" s="1325"/>
      <c r="AD99" s="1325"/>
      <c r="AE99" s="1325"/>
      <c r="AF99" s="1325"/>
      <c r="AG99" s="1325"/>
      <c r="AH99" s="1325"/>
      <c r="AI99" s="1325"/>
      <c r="AJ99" s="1325"/>
      <c r="AK99" s="1325"/>
      <c r="AL99" s="1325"/>
      <c r="AM99" s="1325"/>
      <c r="AN99" s="1325"/>
      <c r="AO99" s="1325"/>
      <c r="AP99" s="1325"/>
      <c r="AQ99" s="1325"/>
      <c r="AR99" s="1325"/>
      <c r="AS99" s="1325"/>
      <c r="AT99" s="1325"/>
      <c r="AU99" s="1325"/>
      <c r="AV99" s="1325"/>
      <c r="AW99" s="1325"/>
      <c r="AX99" s="1325"/>
      <c r="AY99" s="1325"/>
      <c r="AZ99" s="1325"/>
      <c r="BA99" s="1325"/>
      <c r="BB99" s="1325"/>
      <c r="BC99" s="1323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62"/>
      <c r="CX99" s="62"/>
      <c r="CY99" s="62"/>
      <c r="CZ99" s="62"/>
      <c r="DA99" s="62"/>
      <c r="DB99" s="62"/>
      <c r="DC99" s="62"/>
      <c r="DD99" s="62"/>
      <c r="DE99" s="62"/>
      <c r="DF99" s="62"/>
      <c r="DG99" s="62"/>
      <c r="DH99" s="62"/>
      <c r="DI99" s="62"/>
      <c r="DJ99" s="62"/>
      <c r="DK99" s="62"/>
      <c r="DL99" s="62"/>
      <c r="DM99" s="62"/>
      <c r="DN99" s="62"/>
      <c r="DO99" s="62"/>
      <c r="DP99" s="62"/>
      <c r="DQ99" s="62"/>
      <c r="DR99" s="62"/>
      <c r="DS99" s="62"/>
      <c r="DT99" s="62"/>
      <c r="DU99" s="62"/>
      <c r="DV99" s="62"/>
      <c r="DW99" s="62"/>
      <c r="DX99" s="62"/>
      <c r="DY99" s="62"/>
      <c r="DZ99" s="62"/>
      <c r="EA99" s="62"/>
      <c r="EB99" s="62"/>
      <c r="EC99" s="62"/>
      <c r="ED99" s="62"/>
      <c r="EE99" s="62"/>
      <c r="EF99" s="62"/>
      <c r="EG99" s="62"/>
      <c r="EH99" s="62"/>
      <c r="EI99" s="62"/>
      <c r="EJ99" s="62"/>
      <c r="EK99" s="62"/>
      <c r="EL99" s="62"/>
      <c r="EM99" s="62"/>
      <c r="EN99" s="62"/>
      <c r="EO99" s="62"/>
      <c r="EP99" s="62"/>
      <c r="EQ99" s="62"/>
      <c r="ER99" s="62"/>
      <c r="ES99" s="62"/>
      <c r="ET99" s="62"/>
      <c r="EU99" s="62"/>
      <c r="EV99" s="62"/>
      <c r="EW99" s="62"/>
      <c r="EX99" s="62"/>
      <c r="EY99" s="62"/>
      <c r="EZ99" s="62"/>
      <c r="FA99" s="62"/>
      <c r="FB99" s="62"/>
    </row>
    <row r="100" spans="2:158" s="3" customFormat="1" ht="18.75" customHeight="1">
      <c r="B100" s="1097"/>
      <c r="C100" s="1101"/>
      <c r="D100" s="112" t="s">
        <v>48</v>
      </c>
      <c r="E100" s="544">
        <v>34.088169000000001</v>
      </c>
      <c r="F100" s="547">
        <v>31.919575000000002</v>
      </c>
      <c r="G100" s="547">
        <v>35.442624000000002</v>
      </c>
      <c r="H100" s="547">
        <v>30.875929000000003</v>
      </c>
      <c r="I100" s="547">
        <v>34.157457999999998</v>
      </c>
      <c r="J100" s="547">
        <v>33.991605999999997</v>
      </c>
      <c r="K100" s="547">
        <v>33.062906999999996</v>
      </c>
      <c r="L100" s="547">
        <v>36.206679000000001</v>
      </c>
      <c r="M100" s="547">
        <v>21.961971999999999</v>
      </c>
      <c r="N100" s="547">
        <v>28.573799000000001</v>
      </c>
      <c r="O100" s="547">
        <v>34.468024</v>
      </c>
      <c r="P100" s="546">
        <v>36.417777999999998</v>
      </c>
      <c r="Q100" s="97">
        <f t="shared" si="2"/>
        <v>391.16651999999999</v>
      </c>
      <c r="R100" s="1444"/>
      <c r="S100" s="1325"/>
      <c r="T100" s="1325"/>
      <c r="U100" s="1325"/>
      <c r="V100" s="1325"/>
      <c r="W100" s="1325"/>
      <c r="X100" s="1325"/>
      <c r="Y100" s="1480"/>
      <c r="Z100" s="1480"/>
      <c r="AA100" s="1480"/>
      <c r="AB100" s="1480"/>
      <c r="AC100" s="1480"/>
      <c r="AD100" s="1480"/>
      <c r="AE100" s="1480"/>
      <c r="AF100" s="1480"/>
      <c r="AG100" s="1480"/>
      <c r="AH100" s="1480"/>
      <c r="AI100" s="1480"/>
      <c r="AJ100" s="1325"/>
      <c r="AK100" s="1325"/>
      <c r="AL100" s="1325"/>
      <c r="AM100" s="1325"/>
      <c r="AN100" s="1325"/>
      <c r="AO100" s="1325"/>
      <c r="AP100" s="1325"/>
      <c r="AQ100" s="1325"/>
      <c r="AR100" s="1325"/>
      <c r="AS100" s="1325"/>
      <c r="AT100" s="1325"/>
      <c r="AU100" s="1325"/>
      <c r="AV100" s="1325"/>
      <c r="AW100" s="1325"/>
      <c r="AX100" s="1325"/>
      <c r="AY100" s="1325"/>
      <c r="AZ100" s="1325"/>
      <c r="BA100" s="1325"/>
      <c r="BB100" s="1325"/>
      <c r="BC100" s="1323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62"/>
      <c r="CX100" s="62"/>
      <c r="CY100" s="62"/>
      <c r="CZ100" s="62"/>
      <c r="DA100" s="62"/>
      <c r="DB100" s="62"/>
      <c r="DC100" s="62"/>
      <c r="DD100" s="62"/>
      <c r="DE100" s="62"/>
      <c r="DF100" s="62"/>
      <c r="DG100" s="62"/>
      <c r="DH100" s="62"/>
      <c r="DI100" s="62"/>
      <c r="DJ100" s="62"/>
      <c r="DK100" s="62"/>
      <c r="DL100" s="62"/>
      <c r="DM100" s="62"/>
      <c r="DN100" s="62"/>
      <c r="DO100" s="62"/>
      <c r="DP100" s="62"/>
      <c r="DQ100" s="62"/>
      <c r="DR100" s="62"/>
      <c r="DS100" s="62"/>
      <c r="DT100" s="62"/>
      <c r="DU100" s="62"/>
      <c r="DV100" s="62"/>
      <c r="DW100" s="62"/>
      <c r="DX100" s="62"/>
      <c r="DY100" s="62"/>
      <c r="DZ100" s="62"/>
      <c r="EA100" s="62"/>
      <c r="EB100" s="62"/>
      <c r="EC100" s="62"/>
      <c r="ED100" s="62"/>
      <c r="EE100" s="62"/>
      <c r="EF100" s="62"/>
      <c r="EG100" s="62"/>
      <c r="EH100" s="62"/>
      <c r="EI100" s="62"/>
      <c r="EJ100" s="62"/>
      <c r="EK100" s="62"/>
      <c r="EL100" s="62"/>
      <c r="EM100" s="62"/>
      <c r="EN100" s="62"/>
      <c r="EO100" s="62"/>
      <c r="EP100" s="62"/>
      <c r="EQ100" s="62"/>
      <c r="ER100" s="62"/>
      <c r="ES100" s="62"/>
      <c r="ET100" s="62"/>
      <c r="EU100" s="62"/>
      <c r="EV100" s="62"/>
      <c r="EW100" s="62"/>
      <c r="EX100" s="62"/>
      <c r="EY100" s="62"/>
      <c r="EZ100" s="62"/>
      <c r="FA100" s="62"/>
      <c r="FB100" s="62"/>
    </row>
    <row r="101" spans="2:158" s="3" customFormat="1" ht="18.75" customHeight="1">
      <c r="B101" s="1097"/>
      <c r="C101" s="1032"/>
      <c r="D101" s="103" t="s">
        <v>50</v>
      </c>
      <c r="E101" s="529">
        <v>40.506482999999996</v>
      </c>
      <c r="F101" s="105">
        <v>37.481433000000003</v>
      </c>
      <c r="G101" s="105">
        <v>42.412677000000002</v>
      </c>
      <c r="H101" s="105">
        <v>38.474279000000003</v>
      </c>
      <c r="I101" s="105">
        <v>41.25412</v>
      </c>
      <c r="J101" s="105">
        <v>40.854993</v>
      </c>
      <c r="K101" s="105">
        <v>40.924569999999996</v>
      </c>
      <c r="L101" s="105">
        <v>44.095162000000002</v>
      </c>
      <c r="M101" s="105">
        <v>29.294589999999999</v>
      </c>
      <c r="N101" s="105">
        <v>35.768254999999996</v>
      </c>
      <c r="O101" s="105">
        <v>41.607213000000002</v>
      </c>
      <c r="P101" s="106">
        <v>44.206817000000001</v>
      </c>
      <c r="Q101" s="414">
        <f t="shared" si="2"/>
        <v>476.88059200000004</v>
      </c>
      <c r="R101" s="1444"/>
      <c r="S101" s="1325"/>
      <c r="T101" s="1325"/>
      <c r="U101" s="1325"/>
      <c r="V101" s="1325"/>
      <c r="W101" s="1325"/>
      <c r="X101" s="1325"/>
      <c r="Y101" s="1480"/>
      <c r="Z101" s="1480"/>
      <c r="AA101" s="1480"/>
      <c r="AB101" s="1480"/>
      <c r="AC101" s="1480"/>
      <c r="AD101" s="1480"/>
      <c r="AE101" s="1480"/>
      <c r="AF101" s="1480"/>
      <c r="AG101" s="1480"/>
      <c r="AH101" s="1480"/>
      <c r="AI101" s="1480"/>
      <c r="AJ101" s="1325"/>
      <c r="AK101" s="1325"/>
      <c r="AL101" s="1325"/>
      <c r="AM101" s="1325"/>
      <c r="AN101" s="1325"/>
      <c r="AO101" s="1325"/>
      <c r="AP101" s="1325"/>
      <c r="AQ101" s="1325"/>
      <c r="AR101" s="1325"/>
      <c r="AS101" s="1325"/>
      <c r="AT101" s="1325"/>
      <c r="AU101" s="1325"/>
      <c r="AV101" s="1325"/>
      <c r="AW101" s="1325"/>
      <c r="AX101" s="1325"/>
      <c r="AY101" s="1325"/>
      <c r="AZ101" s="1325"/>
      <c r="BA101" s="1325"/>
      <c r="BB101" s="1325"/>
      <c r="BC101" s="1323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62"/>
      <c r="CX101" s="62"/>
      <c r="CY101" s="62"/>
      <c r="CZ101" s="62"/>
      <c r="DA101" s="62"/>
      <c r="DB101" s="62"/>
      <c r="DC101" s="62"/>
      <c r="DD101" s="62"/>
      <c r="DE101" s="62"/>
      <c r="DF101" s="62"/>
      <c r="DG101" s="62"/>
      <c r="DH101" s="62"/>
      <c r="DI101" s="62"/>
      <c r="DJ101" s="62"/>
      <c r="DK101" s="62"/>
      <c r="DL101" s="62"/>
      <c r="DM101" s="62"/>
      <c r="DN101" s="62"/>
      <c r="DO101" s="62"/>
      <c r="DP101" s="62"/>
      <c r="DQ101" s="62"/>
      <c r="DR101" s="62"/>
      <c r="DS101" s="62"/>
      <c r="DT101" s="62"/>
      <c r="DU101" s="62"/>
      <c r="DV101" s="62"/>
      <c r="DW101" s="62"/>
      <c r="DX101" s="62"/>
      <c r="DY101" s="62"/>
      <c r="DZ101" s="62"/>
      <c r="EA101" s="62"/>
      <c r="EB101" s="62"/>
      <c r="EC101" s="62"/>
      <c r="ED101" s="62"/>
      <c r="EE101" s="62"/>
      <c r="EF101" s="62"/>
      <c r="EG101" s="62"/>
      <c r="EH101" s="62"/>
      <c r="EI101" s="62"/>
      <c r="EJ101" s="62"/>
      <c r="EK101" s="62"/>
      <c r="EL101" s="62"/>
      <c r="EM101" s="62"/>
      <c r="EN101" s="62"/>
      <c r="EO101" s="62"/>
      <c r="EP101" s="62"/>
      <c r="EQ101" s="62"/>
      <c r="ER101" s="62"/>
      <c r="ES101" s="62"/>
      <c r="ET101" s="62"/>
      <c r="EU101" s="62"/>
      <c r="EV101" s="62"/>
      <c r="EW101" s="62"/>
      <c r="EX101" s="62"/>
      <c r="EY101" s="62"/>
      <c r="EZ101" s="62"/>
      <c r="FA101" s="62"/>
      <c r="FB101" s="62"/>
    </row>
    <row r="102" spans="2:158" s="3" customFormat="1" ht="18.75" customHeight="1">
      <c r="B102" s="1099">
        <v>24</v>
      </c>
      <c r="C102" s="1033" t="s">
        <v>142</v>
      </c>
      <c r="D102" s="111" t="s">
        <v>46</v>
      </c>
      <c r="E102" s="122">
        <v>50.676783</v>
      </c>
      <c r="F102" s="123">
        <v>51.079773200000005</v>
      </c>
      <c r="G102" s="123">
        <v>57.036819800000004</v>
      </c>
      <c r="H102" s="123">
        <v>53.909788299999974</v>
      </c>
      <c r="I102" s="123">
        <v>54.057949800000031</v>
      </c>
      <c r="J102" s="123">
        <v>50.896720599999988</v>
      </c>
      <c r="K102" s="123">
        <v>53.123487600000018</v>
      </c>
      <c r="L102" s="123">
        <v>54.433931100000009</v>
      </c>
      <c r="M102" s="123">
        <v>54.329540700000003</v>
      </c>
      <c r="N102" s="123">
        <v>58.200725500000004</v>
      </c>
      <c r="O102" s="123">
        <v>58.82065579999999</v>
      </c>
      <c r="P102" s="124">
        <v>62.881205600000001</v>
      </c>
      <c r="Q102" s="1257">
        <f t="shared" ref="Q102:Q109" si="3">SUM(E102:P102)</f>
        <v>659.44738100000006</v>
      </c>
      <c r="R102" s="1444"/>
      <c r="S102" s="1325"/>
      <c r="T102" s="1325"/>
      <c r="U102" s="1325"/>
      <c r="V102" s="1325"/>
      <c r="W102" s="1325"/>
      <c r="X102" s="1325"/>
      <c r="Y102" s="1480"/>
      <c r="Z102" s="1480"/>
      <c r="AA102" s="1480"/>
      <c r="AB102" s="1480"/>
      <c r="AC102" s="1480"/>
      <c r="AD102" s="1480"/>
      <c r="AE102" s="1480"/>
      <c r="AF102" s="1480"/>
      <c r="AG102" s="1480"/>
      <c r="AH102" s="1480"/>
      <c r="AI102" s="1480"/>
      <c r="AJ102" s="1325"/>
      <c r="AK102" s="1325"/>
      <c r="AL102" s="1325"/>
      <c r="AM102" s="1325"/>
      <c r="AN102" s="1325"/>
      <c r="AO102" s="1325"/>
      <c r="AP102" s="1325"/>
      <c r="AQ102" s="1325"/>
      <c r="AR102" s="1325"/>
      <c r="AS102" s="1325"/>
      <c r="AT102" s="1325"/>
      <c r="AU102" s="1325"/>
      <c r="AV102" s="1325"/>
      <c r="AW102" s="1325"/>
      <c r="AX102" s="1325"/>
      <c r="AY102" s="1325"/>
      <c r="AZ102" s="1325"/>
      <c r="BA102" s="1325"/>
      <c r="BB102" s="1325"/>
      <c r="BC102" s="1323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62"/>
      <c r="CX102" s="62"/>
      <c r="CY102" s="62"/>
      <c r="CZ102" s="62"/>
      <c r="DA102" s="62"/>
      <c r="DB102" s="62"/>
      <c r="DC102" s="62"/>
      <c r="DD102" s="62"/>
      <c r="DE102" s="62"/>
      <c r="DF102" s="62"/>
      <c r="DG102" s="62"/>
      <c r="DH102" s="62"/>
      <c r="DI102" s="62"/>
      <c r="DJ102" s="62"/>
      <c r="DK102" s="62"/>
      <c r="DL102" s="62"/>
      <c r="DM102" s="62"/>
      <c r="DN102" s="62"/>
      <c r="DO102" s="62"/>
      <c r="DP102" s="62"/>
      <c r="DQ102" s="62"/>
      <c r="DR102" s="62"/>
      <c r="DS102" s="62"/>
      <c r="DT102" s="62"/>
      <c r="DU102" s="62"/>
      <c r="DV102" s="62"/>
      <c r="DW102" s="62"/>
      <c r="DX102" s="62"/>
      <c r="DY102" s="62"/>
      <c r="DZ102" s="62"/>
      <c r="EA102" s="62"/>
      <c r="EB102" s="62"/>
      <c r="EC102" s="62"/>
      <c r="ED102" s="62"/>
      <c r="EE102" s="62"/>
      <c r="EF102" s="62"/>
      <c r="EG102" s="62"/>
      <c r="EH102" s="62"/>
      <c r="EI102" s="62"/>
      <c r="EJ102" s="62"/>
      <c r="EK102" s="62"/>
      <c r="EL102" s="62"/>
      <c r="EM102" s="62"/>
      <c r="EN102" s="62"/>
      <c r="EO102" s="62"/>
      <c r="EP102" s="62"/>
      <c r="EQ102" s="62"/>
      <c r="ER102" s="62"/>
      <c r="ES102" s="62"/>
      <c r="ET102" s="62"/>
      <c r="EU102" s="62"/>
      <c r="EV102" s="62"/>
      <c r="EW102" s="62"/>
      <c r="EX102" s="62"/>
      <c r="EY102" s="62"/>
      <c r="EZ102" s="62"/>
      <c r="FA102" s="62"/>
      <c r="FB102" s="62"/>
    </row>
    <row r="103" spans="2:158" s="3" customFormat="1" ht="18.75" customHeight="1">
      <c r="B103" s="1097"/>
      <c r="C103" s="1033"/>
      <c r="D103" s="112" t="s">
        <v>47</v>
      </c>
      <c r="E103" s="543">
        <v>18.476095399999998</v>
      </c>
      <c r="F103" s="120">
        <v>17.129178400000001</v>
      </c>
      <c r="G103" s="120">
        <v>16.855953299999999</v>
      </c>
      <c r="H103" s="120">
        <v>15.994522999999996</v>
      </c>
      <c r="I103" s="120">
        <v>17.978524500000002</v>
      </c>
      <c r="J103" s="120">
        <v>18.808083799999999</v>
      </c>
      <c r="K103" s="120">
        <v>19.0669246</v>
      </c>
      <c r="L103" s="120">
        <v>20.154131000000003</v>
      </c>
      <c r="M103" s="120">
        <v>19.267081300000005</v>
      </c>
      <c r="N103" s="120">
        <v>20.103972299999999</v>
      </c>
      <c r="O103" s="120">
        <v>19.529407300000003</v>
      </c>
      <c r="P103" s="545">
        <v>20.8088354</v>
      </c>
      <c r="Q103" s="97">
        <f t="shared" si="3"/>
        <v>224.17271030000001</v>
      </c>
      <c r="R103" s="1444"/>
      <c r="S103" s="1325"/>
      <c r="T103" s="1325"/>
      <c r="U103" s="1325"/>
      <c r="V103" s="1325"/>
      <c r="W103" s="1325"/>
      <c r="X103" s="1325"/>
      <c r="Y103" s="1480"/>
      <c r="Z103" s="1480"/>
      <c r="AA103" s="1480"/>
      <c r="AB103" s="1480"/>
      <c r="AC103" s="1480"/>
      <c r="AD103" s="1480"/>
      <c r="AE103" s="1480"/>
      <c r="AF103" s="1480"/>
      <c r="AG103" s="1480"/>
      <c r="AH103" s="1480"/>
      <c r="AI103" s="1480"/>
      <c r="AJ103" s="1325"/>
      <c r="AK103" s="1325"/>
      <c r="AL103" s="1325"/>
      <c r="AM103" s="1325"/>
      <c r="AN103" s="1325"/>
      <c r="AO103" s="1325"/>
      <c r="AP103" s="1325"/>
      <c r="AQ103" s="1325"/>
      <c r="AR103" s="1325"/>
      <c r="AS103" s="1325"/>
      <c r="AT103" s="1325"/>
      <c r="AU103" s="1325"/>
      <c r="AV103" s="1325"/>
      <c r="AW103" s="1325"/>
      <c r="AX103" s="1325"/>
      <c r="AY103" s="1325"/>
      <c r="AZ103" s="1325"/>
      <c r="BA103" s="1325"/>
      <c r="BB103" s="1325"/>
      <c r="BC103" s="1323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62"/>
      <c r="CX103" s="62"/>
      <c r="CY103" s="62"/>
      <c r="CZ103" s="62"/>
      <c r="DA103" s="62"/>
      <c r="DB103" s="62"/>
      <c r="DC103" s="62"/>
      <c r="DD103" s="62"/>
      <c r="DE103" s="62"/>
      <c r="DF103" s="62"/>
      <c r="DG103" s="62"/>
      <c r="DH103" s="62"/>
      <c r="DI103" s="62"/>
      <c r="DJ103" s="62"/>
      <c r="DK103" s="62"/>
      <c r="DL103" s="62"/>
      <c r="DM103" s="62"/>
      <c r="DN103" s="62"/>
      <c r="DO103" s="62"/>
      <c r="DP103" s="62"/>
      <c r="DQ103" s="62"/>
      <c r="DR103" s="62"/>
      <c r="DS103" s="62"/>
      <c r="DT103" s="62"/>
      <c r="DU103" s="62"/>
      <c r="DV103" s="62"/>
      <c r="DW103" s="62"/>
      <c r="DX103" s="62"/>
      <c r="DY103" s="62"/>
      <c r="DZ103" s="62"/>
      <c r="EA103" s="62"/>
      <c r="EB103" s="62"/>
      <c r="EC103" s="62"/>
      <c r="ED103" s="62"/>
      <c r="EE103" s="62"/>
      <c r="EF103" s="62"/>
      <c r="EG103" s="62"/>
      <c r="EH103" s="62"/>
      <c r="EI103" s="62"/>
      <c r="EJ103" s="62"/>
      <c r="EK103" s="62"/>
      <c r="EL103" s="62"/>
      <c r="EM103" s="62"/>
      <c r="EN103" s="62"/>
      <c r="EO103" s="62"/>
      <c r="EP103" s="62"/>
      <c r="EQ103" s="62"/>
      <c r="ER103" s="62"/>
      <c r="ES103" s="62"/>
      <c r="ET103" s="62"/>
      <c r="EU103" s="62"/>
      <c r="EV103" s="62"/>
      <c r="EW103" s="62"/>
      <c r="EX103" s="62"/>
      <c r="EY103" s="62"/>
      <c r="EZ103" s="62"/>
      <c r="FA103" s="62"/>
      <c r="FB103" s="62"/>
    </row>
    <row r="104" spans="2:158" s="3" customFormat="1" ht="18.75" customHeight="1">
      <c r="B104" s="1097"/>
      <c r="C104" s="1101"/>
      <c r="D104" s="112" t="s">
        <v>48</v>
      </c>
      <c r="E104" s="544"/>
      <c r="F104" s="547"/>
      <c r="G104" s="547"/>
      <c r="H104" s="547"/>
      <c r="I104" s="547"/>
      <c r="J104" s="547"/>
      <c r="K104" s="547"/>
      <c r="L104" s="547"/>
      <c r="M104" s="547"/>
      <c r="N104" s="547"/>
      <c r="O104" s="547"/>
      <c r="P104" s="546"/>
      <c r="Q104" s="97">
        <f t="shared" si="3"/>
        <v>0</v>
      </c>
      <c r="R104" s="1444"/>
      <c r="S104" s="1325"/>
      <c r="T104" s="1325"/>
      <c r="U104" s="1325"/>
      <c r="V104" s="1325"/>
      <c r="W104" s="1325"/>
      <c r="X104" s="1325"/>
      <c r="Y104" s="1480"/>
      <c r="Z104" s="1480"/>
      <c r="AA104" s="1480"/>
      <c r="AB104" s="1480"/>
      <c r="AC104" s="1480"/>
      <c r="AD104" s="1480"/>
      <c r="AE104" s="1480"/>
      <c r="AF104" s="1480"/>
      <c r="AG104" s="1480"/>
      <c r="AH104" s="1480"/>
      <c r="AI104" s="1480"/>
      <c r="AJ104" s="1325"/>
      <c r="AK104" s="1325"/>
      <c r="AL104" s="1325"/>
      <c r="AM104" s="1325"/>
      <c r="AN104" s="1325"/>
      <c r="AO104" s="1325"/>
      <c r="AP104" s="1325"/>
      <c r="AQ104" s="1325"/>
      <c r="AR104" s="1325"/>
      <c r="AS104" s="1325"/>
      <c r="AT104" s="1325"/>
      <c r="AU104" s="1325"/>
      <c r="AV104" s="1325"/>
      <c r="AW104" s="1325"/>
      <c r="AX104" s="1325"/>
      <c r="AY104" s="1325"/>
      <c r="AZ104" s="1325"/>
      <c r="BA104" s="1325"/>
      <c r="BB104" s="1325"/>
      <c r="BC104" s="1323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62"/>
      <c r="CX104" s="62"/>
      <c r="CY104" s="62"/>
      <c r="CZ104" s="62"/>
      <c r="DA104" s="62"/>
      <c r="DB104" s="62"/>
      <c r="DC104" s="62"/>
      <c r="DD104" s="62"/>
      <c r="DE104" s="62"/>
      <c r="DF104" s="62"/>
      <c r="DG104" s="62"/>
      <c r="DH104" s="62"/>
      <c r="DI104" s="62"/>
      <c r="DJ104" s="62"/>
      <c r="DK104" s="62"/>
      <c r="DL104" s="62"/>
      <c r="DM104" s="62"/>
      <c r="DN104" s="62"/>
      <c r="DO104" s="62"/>
      <c r="DP104" s="62"/>
      <c r="DQ104" s="62"/>
      <c r="DR104" s="62"/>
      <c r="DS104" s="62"/>
      <c r="DT104" s="62"/>
      <c r="DU104" s="62"/>
      <c r="DV104" s="62"/>
      <c r="DW104" s="62"/>
      <c r="DX104" s="62"/>
      <c r="DY104" s="62"/>
      <c r="DZ104" s="62"/>
      <c r="EA104" s="62"/>
      <c r="EB104" s="62"/>
      <c r="EC104" s="62"/>
      <c r="ED104" s="62"/>
      <c r="EE104" s="62"/>
      <c r="EF104" s="62"/>
      <c r="EG104" s="62"/>
      <c r="EH104" s="62"/>
      <c r="EI104" s="62"/>
      <c r="EJ104" s="62"/>
      <c r="EK104" s="62"/>
      <c r="EL104" s="62"/>
      <c r="EM104" s="62"/>
      <c r="EN104" s="62"/>
      <c r="EO104" s="62"/>
      <c r="EP104" s="62"/>
      <c r="EQ104" s="62"/>
      <c r="ER104" s="62"/>
      <c r="ES104" s="62"/>
      <c r="ET104" s="62"/>
      <c r="EU104" s="62"/>
      <c r="EV104" s="62"/>
      <c r="EW104" s="62"/>
      <c r="EX104" s="62"/>
      <c r="EY104" s="62"/>
      <c r="EZ104" s="62"/>
      <c r="FA104" s="62"/>
      <c r="FB104" s="62"/>
    </row>
    <row r="105" spans="2:158" s="3" customFormat="1" ht="18.75" customHeight="1">
      <c r="B105" s="1097"/>
      <c r="C105" s="1032"/>
      <c r="D105" s="103" t="s">
        <v>50</v>
      </c>
      <c r="E105" s="529">
        <v>69.152878399999992</v>
      </c>
      <c r="F105" s="105">
        <v>68.208951599999963</v>
      </c>
      <c r="G105" s="105">
        <v>73.892773099999985</v>
      </c>
      <c r="H105" s="105">
        <v>69.904311300000032</v>
      </c>
      <c r="I105" s="105">
        <v>72.036474299999938</v>
      </c>
      <c r="J105" s="105">
        <v>69.704804400000043</v>
      </c>
      <c r="K105" s="105">
        <v>72.190412199999969</v>
      </c>
      <c r="L105" s="105">
        <v>74.588062099999973</v>
      </c>
      <c r="M105" s="105">
        <v>73.596621999999954</v>
      </c>
      <c r="N105" s="105">
        <v>78.304697800000042</v>
      </c>
      <c r="O105" s="105">
        <v>78.350063099999971</v>
      </c>
      <c r="P105" s="106">
        <v>83.690040999999994</v>
      </c>
      <c r="Q105" s="414">
        <f t="shared" si="3"/>
        <v>883.62009129999967</v>
      </c>
      <c r="R105" s="1444"/>
      <c r="S105" s="1325"/>
      <c r="T105" s="1325"/>
      <c r="U105" s="1325"/>
      <c r="V105" s="1325"/>
      <c r="W105" s="1325"/>
      <c r="X105" s="1325"/>
      <c r="Y105" s="1480"/>
      <c r="Z105" s="1480"/>
      <c r="AA105" s="1480"/>
      <c r="AB105" s="1480"/>
      <c r="AC105" s="1480"/>
      <c r="AD105" s="1480"/>
      <c r="AE105" s="1480"/>
      <c r="AF105" s="1480"/>
      <c r="AG105" s="1480"/>
      <c r="AH105" s="1480"/>
      <c r="AI105" s="1480"/>
      <c r="AJ105" s="1325"/>
      <c r="AK105" s="1325"/>
      <c r="AL105" s="1325"/>
      <c r="AM105" s="1325"/>
      <c r="AN105" s="1325"/>
      <c r="AO105" s="1325"/>
      <c r="AP105" s="1325"/>
      <c r="AQ105" s="1325"/>
      <c r="AR105" s="1325"/>
      <c r="AS105" s="1325"/>
      <c r="AT105" s="1325"/>
      <c r="AU105" s="1325"/>
      <c r="AV105" s="1325"/>
      <c r="AW105" s="1325"/>
      <c r="AX105" s="1325"/>
      <c r="AY105" s="1325"/>
      <c r="AZ105" s="1325"/>
      <c r="BA105" s="1325"/>
      <c r="BB105" s="1325"/>
      <c r="BC105" s="1323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62"/>
      <c r="CX105" s="62"/>
      <c r="CY105" s="62"/>
      <c r="CZ105" s="62"/>
      <c r="DA105" s="62"/>
      <c r="DB105" s="62"/>
      <c r="DC105" s="62"/>
      <c r="DD105" s="62"/>
      <c r="DE105" s="62"/>
      <c r="DF105" s="62"/>
      <c r="DG105" s="62"/>
      <c r="DH105" s="62"/>
      <c r="DI105" s="62"/>
      <c r="DJ105" s="62"/>
      <c r="DK105" s="62"/>
      <c r="DL105" s="62"/>
      <c r="DM105" s="62"/>
      <c r="DN105" s="62"/>
      <c r="DO105" s="62"/>
      <c r="DP105" s="62"/>
      <c r="DQ105" s="62"/>
      <c r="DR105" s="62"/>
      <c r="DS105" s="62"/>
      <c r="DT105" s="62"/>
      <c r="DU105" s="62"/>
      <c r="DV105" s="62"/>
      <c r="DW105" s="62"/>
      <c r="DX105" s="62"/>
      <c r="DY105" s="62"/>
      <c r="DZ105" s="62"/>
      <c r="EA105" s="62"/>
      <c r="EB105" s="62"/>
      <c r="EC105" s="62"/>
      <c r="ED105" s="62"/>
      <c r="EE105" s="62"/>
      <c r="EF105" s="62"/>
      <c r="EG105" s="62"/>
      <c r="EH105" s="62"/>
      <c r="EI105" s="62"/>
      <c r="EJ105" s="62"/>
      <c r="EK105" s="62"/>
      <c r="EL105" s="62"/>
      <c r="EM105" s="62"/>
      <c r="EN105" s="62"/>
      <c r="EO105" s="62"/>
      <c r="EP105" s="62"/>
      <c r="EQ105" s="62"/>
      <c r="ER105" s="62"/>
      <c r="ES105" s="62"/>
      <c r="ET105" s="62"/>
      <c r="EU105" s="62"/>
      <c r="EV105" s="62"/>
      <c r="EW105" s="62"/>
      <c r="EX105" s="62"/>
      <c r="EY105" s="62"/>
      <c r="EZ105" s="62"/>
      <c r="FA105" s="62"/>
      <c r="FB105" s="62"/>
    </row>
    <row r="106" spans="2:158" s="3" customFormat="1" ht="18.75" customHeight="1">
      <c r="B106" s="1099">
        <v>24</v>
      </c>
      <c r="C106" s="1104" t="s">
        <v>280</v>
      </c>
      <c r="D106" s="111" t="s">
        <v>46</v>
      </c>
      <c r="E106" s="122"/>
      <c r="F106" s="123"/>
      <c r="G106" s="123"/>
      <c r="H106" s="123"/>
      <c r="I106" s="123"/>
      <c r="J106" s="123"/>
      <c r="K106" s="123"/>
      <c r="L106" s="123"/>
      <c r="M106" s="123"/>
      <c r="N106" s="123"/>
      <c r="O106" s="123"/>
      <c r="P106" s="124"/>
      <c r="Q106" s="1257">
        <f t="shared" si="3"/>
        <v>0</v>
      </c>
      <c r="R106" s="1444"/>
      <c r="S106" s="1325"/>
      <c r="T106" s="1325"/>
      <c r="U106" s="1325"/>
      <c r="V106" s="1325"/>
      <c r="W106" s="1325"/>
      <c r="X106" s="1325"/>
      <c r="Y106" s="1480"/>
      <c r="Z106" s="1480"/>
      <c r="AA106" s="1480"/>
      <c r="AB106" s="1480"/>
      <c r="AC106" s="1480"/>
      <c r="AD106" s="1480"/>
      <c r="AE106" s="1480"/>
      <c r="AF106" s="1480"/>
      <c r="AG106" s="1480"/>
      <c r="AH106" s="1480"/>
      <c r="AI106" s="1480"/>
      <c r="AJ106" s="1325"/>
      <c r="AK106" s="1325"/>
      <c r="AL106" s="1325"/>
      <c r="AM106" s="1325"/>
      <c r="AN106" s="1325"/>
      <c r="AO106" s="1325"/>
      <c r="AP106" s="1325"/>
      <c r="AQ106" s="1325"/>
      <c r="AR106" s="1325"/>
      <c r="AS106" s="1325"/>
      <c r="AT106" s="1325"/>
      <c r="AU106" s="1325"/>
      <c r="AV106" s="1325"/>
      <c r="AW106" s="1325"/>
      <c r="AX106" s="1325"/>
      <c r="AY106" s="1325"/>
      <c r="AZ106" s="1325"/>
      <c r="BA106" s="1325"/>
      <c r="BB106" s="1325"/>
      <c r="BC106" s="1323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62"/>
      <c r="CX106" s="62"/>
      <c r="CY106" s="62"/>
      <c r="CZ106" s="62"/>
      <c r="DA106" s="62"/>
      <c r="DB106" s="62"/>
      <c r="DC106" s="62"/>
      <c r="DD106" s="62"/>
      <c r="DE106" s="62"/>
      <c r="DF106" s="62"/>
      <c r="DG106" s="62"/>
      <c r="DH106" s="62"/>
      <c r="DI106" s="62"/>
      <c r="DJ106" s="62"/>
      <c r="DK106" s="62"/>
      <c r="DL106" s="62"/>
      <c r="DM106" s="62"/>
      <c r="DN106" s="62"/>
      <c r="DO106" s="62"/>
      <c r="DP106" s="62"/>
      <c r="DQ106" s="62"/>
      <c r="DR106" s="62"/>
      <c r="DS106" s="62"/>
      <c r="DT106" s="62"/>
      <c r="DU106" s="62"/>
      <c r="DV106" s="62"/>
      <c r="DW106" s="62"/>
      <c r="DX106" s="62"/>
      <c r="DY106" s="62"/>
      <c r="DZ106" s="62"/>
      <c r="EA106" s="62"/>
      <c r="EB106" s="62"/>
      <c r="EC106" s="62"/>
      <c r="ED106" s="62"/>
      <c r="EE106" s="62"/>
      <c r="EF106" s="62"/>
      <c r="EG106" s="62"/>
      <c r="EH106" s="62"/>
      <c r="EI106" s="62"/>
      <c r="EJ106" s="62"/>
      <c r="EK106" s="62"/>
      <c r="EL106" s="62"/>
      <c r="EM106" s="62"/>
      <c r="EN106" s="62"/>
      <c r="EO106" s="62"/>
      <c r="EP106" s="62"/>
      <c r="EQ106" s="62"/>
      <c r="ER106" s="62"/>
      <c r="ES106" s="62"/>
      <c r="ET106" s="62"/>
      <c r="EU106" s="62"/>
      <c r="EV106" s="62"/>
      <c r="EW106" s="62"/>
      <c r="EX106" s="62"/>
      <c r="EY106" s="62"/>
      <c r="EZ106" s="62"/>
      <c r="FA106" s="62"/>
      <c r="FB106" s="62"/>
    </row>
    <row r="107" spans="2:158" s="3" customFormat="1" ht="18.75" customHeight="1">
      <c r="B107" s="1097"/>
      <c r="C107" s="1101"/>
      <c r="D107" s="112" t="s">
        <v>47</v>
      </c>
      <c r="E107" s="543">
        <v>17.287542700000003</v>
      </c>
      <c r="F107" s="120">
        <v>16.845984699999999</v>
      </c>
      <c r="G107" s="120">
        <v>18.563019200000003</v>
      </c>
      <c r="H107" s="120">
        <v>19.907320499999997</v>
      </c>
      <c r="I107" s="120">
        <v>19.951065199999999</v>
      </c>
      <c r="J107" s="120">
        <v>18.547498999999998</v>
      </c>
      <c r="K107" s="120">
        <v>15.598797100000001</v>
      </c>
      <c r="L107" s="120">
        <v>12.976814300000001</v>
      </c>
      <c r="M107" s="120">
        <v>12.6068301</v>
      </c>
      <c r="N107" s="120">
        <v>16.071127700000002</v>
      </c>
      <c r="O107" s="120">
        <v>19.200711699999999</v>
      </c>
      <c r="P107" s="545">
        <v>17.651639100000001</v>
      </c>
      <c r="Q107" s="97">
        <f t="shared" si="3"/>
        <v>205.2083513</v>
      </c>
      <c r="R107" s="1444"/>
      <c r="S107" s="1325"/>
      <c r="T107" s="1325"/>
      <c r="U107" s="1325"/>
      <c r="V107" s="1325"/>
      <c r="W107" s="1325"/>
      <c r="X107" s="1325"/>
      <c r="Y107" s="1480"/>
      <c r="Z107" s="1480"/>
      <c r="AA107" s="1480"/>
      <c r="AB107" s="1480"/>
      <c r="AC107" s="1480"/>
      <c r="AD107" s="1480"/>
      <c r="AE107" s="1480"/>
      <c r="AF107" s="1480"/>
      <c r="AG107" s="1480"/>
      <c r="AH107" s="1480"/>
      <c r="AI107" s="1480"/>
      <c r="AJ107" s="1325"/>
      <c r="AK107" s="1325"/>
      <c r="AL107" s="1325"/>
      <c r="AM107" s="1325"/>
      <c r="AN107" s="1325"/>
      <c r="AO107" s="1325"/>
      <c r="AP107" s="1325"/>
      <c r="AQ107" s="1325"/>
      <c r="AR107" s="1325"/>
      <c r="AS107" s="1325"/>
      <c r="AT107" s="1325"/>
      <c r="AU107" s="1325"/>
      <c r="AV107" s="1325"/>
      <c r="AW107" s="1325"/>
      <c r="AX107" s="1325"/>
      <c r="AY107" s="1325"/>
      <c r="AZ107" s="1325"/>
      <c r="BA107" s="1325"/>
      <c r="BB107" s="1325"/>
      <c r="BC107" s="1323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62"/>
      <c r="CX107" s="62"/>
      <c r="CY107" s="62"/>
      <c r="CZ107" s="62"/>
      <c r="DA107" s="62"/>
      <c r="DB107" s="62"/>
      <c r="DC107" s="62"/>
      <c r="DD107" s="62"/>
      <c r="DE107" s="62"/>
      <c r="DF107" s="62"/>
      <c r="DG107" s="62"/>
      <c r="DH107" s="62"/>
      <c r="DI107" s="62"/>
      <c r="DJ107" s="62"/>
      <c r="DK107" s="62"/>
      <c r="DL107" s="62"/>
      <c r="DM107" s="62"/>
      <c r="DN107" s="62"/>
      <c r="DO107" s="62"/>
      <c r="DP107" s="62"/>
      <c r="DQ107" s="62"/>
      <c r="DR107" s="62"/>
      <c r="DS107" s="62"/>
      <c r="DT107" s="62"/>
      <c r="DU107" s="62"/>
      <c r="DV107" s="62"/>
      <c r="DW107" s="62"/>
      <c r="DX107" s="62"/>
      <c r="DY107" s="62"/>
      <c r="DZ107" s="62"/>
      <c r="EA107" s="62"/>
      <c r="EB107" s="62"/>
      <c r="EC107" s="62"/>
      <c r="ED107" s="62"/>
      <c r="EE107" s="62"/>
      <c r="EF107" s="62"/>
      <c r="EG107" s="62"/>
      <c r="EH107" s="62"/>
      <c r="EI107" s="62"/>
      <c r="EJ107" s="62"/>
      <c r="EK107" s="62"/>
      <c r="EL107" s="62"/>
      <c r="EM107" s="62"/>
      <c r="EN107" s="62"/>
      <c r="EO107" s="62"/>
      <c r="EP107" s="62"/>
      <c r="EQ107" s="62"/>
      <c r="ER107" s="62"/>
      <c r="ES107" s="62"/>
      <c r="ET107" s="62"/>
      <c r="EU107" s="62"/>
      <c r="EV107" s="62"/>
      <c r="EW107" s="62"/>
      <c r="EX107" s="62"/>
      <c r="EY107" s="62"/>
      <c r="EZ107" s="62"/>
      <c r="FA107" s="62"/>
      <c r="FB107" s="62"/>
    </row>
    <row r="108" spans="2:158" s="3" customFormat="1" ht="18.75" customHeight="1">
      <c r="B108" s="1097"/>
      <c r="C108" s="1101"/>
      <c r="D108" s="112" t="s">
        <v>48</v>
      </c>
      <c r="E108" s="544">
        <v>17.878107900000003</v>
      </c>
      <c r="F108" s="547">
        <v>16.533390100000002</v>
      </c>
      <c r="G108" s="547">
        <v>18.776008099999999</v>
      </c>
      <c r="H108" s="547">
        <v>16.609054299999997</v>
      </c>
      <c r="I108" s="547">
        <v>16.538388699999999</v>
      </c>
      <c r="J108" s="547">
        <v>15.211887200000003</v>
      </c>
      <c r="K108" s="547">
        <v>16.138216700000001</v>
      </c>
      <c r="L108" s="547">
        <v>16.437011299999995</v>
      </c>
      <c r="M108" s="547">
        <v>16.166955399999999</v>
      </c>
      <c r="N108" s="547">
        <v>17.454445200000002</v>
      </c>
      <c r="O108" s="547">
        <v>17.719602600000002</v>
      </c>
      <c r="P108" s="546">
        <v>17.642904499999997</v>
      </c>
      <c r="Q108" s="97">
        <f t="shared" si="3"/>
        <v>203.10597200000001</v>
      </c>
      <c r="R108" s="1444"/>
      <c r="S108" s="1325"/>
      <c r="T108" s="1325"/>
      <c r="U108" s="1325"/>
      <c r="V108" s="1325"/>
      <c r="W108" s="1325"/>
      <c r="X108" s="1325"/>
      <c r="Y108" s="1480"/>
      <c r="Z108" s="1480"/>
      <c r="AA108" s="1480"/>
      <c r="AB108" s="1480"/>
      <c r="AC108" s="1480"/>
      <c r="AD108" s="1480"/>
      <c r="AE108" s="1480"/>
      <c r="AF108" s="1480"/>
      <c r="AG108" s="1480"/>
      <c r="AH108" s="1480"/>
      <c r="AI108" s="1480"/>
      <c r="AJ108" s="1325"/>
      <c r="AK108" s="1325"/>
      <c r="AL108" s="1325"/>
      <c r="AM108" s="1325"/>
      <c r="AN108" s="1325"/>
      <c r="AO108" s="1325"/>
      <c r="AP108" s="1325"/>
      <c r="AQ108" s="1325"/>
      <c r="AR108" s="1325"/>
      <c r="AS108" s="1325"/>
      <c r="AT108" s="1325"/>
      <c r="AU108" s="1325"/>
      <c r="AV108" s="1325"/>
      <c r="AW108" s="1325"/>
      <c r="AX108" s="1325"/>
      <c r="AY108" s="1325"/>
      <c r="AZ108" s="1325"/>
      <c r="BA108" s="1325"/>
      <c r="BB108" s="1325"/>
      <c r="BC108" s="1323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62"/>
      <c r="CX108" s="62"/>
      <c r="CY108" s="62"/>
      <c r="CZ108" s="62"/>
      <c r="DA108" s="62"/>
      <c r="DB108" s="62"/>
      <c r="DC108" s="62"/>
      <c r="DD108" s="62"/>
      <c r="DE108" s="62"/>
      <c r="DF108" s="62"/>
      <c r="DG108" s="62"/>
      <c r="DH108" s="62"/>
      <c r="DI108" s="62"/>
      <c r="DJ108" s="62"/>
      <c r="DK108" s="62"/>
      <c r="DL108" s="62"/>
      <c r="DM108" s="62"/>
      <c r="DN108" s="62"/>
      <c r="DO108" s="62"/>
      <c r="DP108" s="62"/>
      <c r="DQ108" s="62"/>
      <c r="DR108" s="62"/>
      <c r="DS108" s="62"/>
      <c r="DT108" s="62"/>
      <c r="DU108" s="62"/>
      <c r="DV108" s="62"/>
      <c r="DW108" s="62"/>
      <c r="DX108" s="62"/>
      <c r="DY108" s="62"/>
      <c r="DZ108" s="62"/>
      <c r="EA108" s="62"/>
      <c r="EB108" s="62"/>
      <c r="EC108" s="62"/>
      <c r="ED108" s="62"/>
      <c r="EE108" s="62"/>
      <c r="EF108" s="62"/>
      <c r="EG108" s="62"/>
      <c r="EH108" s="62"/>
      <c r="EI108" s="62"/>
      <c r="EJ108" s="62"/>
      <c r="EK108" s="62"/>
      <c r="EL108" s="62"/>
      <c r="EM108" s="62"/>
      <c r="EN108" s="62"/>
      <c r="EO108" s="62"/>
      <c r="EP108" s="62"/>
      <c r="EQ108" s="62"/>
      <c r="ER108" s="62"/>
      <c r="ES108" s="62"/>
      <c r="ET108" s="62"/>
      <c r="EU108" s="62"/>
      <c r="EV108" s="62"/>
      <c r="EW108" s="62"/>
      <c r="EX108" s="62"/>
      <c r="EY108" s="62"/>
      <c r="EZ108" s="62"/>
      <c r="FA108" s="62"/>
      <c r="FB108" s="62"/>
    </row>
    <row r="109" spans="2:158" s="3" customFormat="1" ht="18.75" customHeight="1">
      <c r="B109" s="1097"/>
      <c r="C109" s="1032"/>
      <c r="D109" s="103" t="s">
        <v>50</v>
      </c>
      <c r="E109" s="529">
        <v>35.165650599999992</v>
      </c>
      <c r="F109" s="105">
        <v>33.379374799999994</v>
      </c>
      <c r="G109" s="105">
        <v>37.339027300000019</v>
      </c>
      <c r="H109" s="105">
        <v>36.516374799999987</v>
      </c>
      <c r="I109" s="105">
        <v>36.489453899999994</v>
      </c>
      <c r="J109" s="105">
        <v>33.75938619999998</v>
      </c>
      <c r="K109" s="105">
        <v>31.737013799999993</v>
      </c>
      <c r="L109" s="105">
        <v>29.413825600000003</v>
      </c>
      <c r="M109" s="105">
        <v>28.773785499999988</v>
      </c>
      <c r="N109" s="105">
        <v>33.525572900000007</v>
      </c>
      <c r="O109" s="105">
        <v>36.920314299999987</v>
      </c>
      <c r="P109" s="106">
        <v>35.294543599999997</v>
      </c>
      <c r="Q109" s="414">
        <f t="shared" si="3"/>
        <v>408.3143232999999</v>
      </c>
      <c r="R109" s="1444"/>
      <c r="S109" s="1325"/>
      <c r="T109" s="1325"/>
      <c r="U109" s="1325"/>
      <c r="V109" s="1325"/>
      <c r="W109" s="1325"/>
      <c r="X109" s="1325"/>
      <c r="Y109" s="1480"/>
      <c r="Z109" s="1480"/>
      <c r="AA109" s="1480"/>
      <c r="AB109" s="1480"/>
      <c r="AC109" s="1480"/>
      <c r="AD109" s="1480"/>
      <c r="AE109" s="1480"/>
      <c r="AF109" s="1480"/>
      <c r="AG109" s="1480"/>
      <c r="AH109" s="1480"/>
      <c r="AI109" s="1480"/>
      <c r="AJ109" s="1325"/>
      <c r="AK109" s="1325"/>
      <c r="AL109" s="1325"/>
      <c r="AM109" s="1325"/>
      <c r="AN109" s="1325"/>
      <c r="AO109" s="1325"/>
      <c r="AP109" s="1325"/>
      <c r="AQ109" s="1325"/>
      <c r="AR109" s="1325"/>
      <c r="AS109" s="1325"/>
      <c r="AT109" s="1325"/>
      <c r="AU109" s="1325"/>
      <c r="AV109" s="1325"/>
      <c r="AW109" s="1325"/>
      <c r="AX109" s="1325"/>
      <c r="AY109" s="1325"/>
      <c r="AZ109" s="1325"/>
      <c r="BA109" s="1325"/>
      <c r="BB109" s="1325"/>
      <c r="BC109" s="1323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62"/>
      <c r="CX109" s="62"/>
      <c r="CY109" s="62"/>
      <c r="CZ109" s="62"/>
      <c r="DA109" s="62"/>
      <c r="DB109" s="62"/>
      <c r="DC109" s="62"/>
      <c r="DD109" s="62"/>
      <c r="DE109" s="62"/>
      <c r="DF109" s="62"/>
      <c r="DG109" s="62"/>
      <c r="DH109" s="62"/>
      <c r="DI109" s="62"/>
      <c r="DJ109" s="62"/>
      <c r="DK109" s="62"/>
      <c r="DL109" s="62"/>
      <c r="DM109" s="62"/>
      <c r="DN109" s="62"/>
      <c r="DO109" s="62"/>
      <c r="DP109" s="62"/>
      <c r="DQ109" s="62"/>
      <c r="DR109" s="62"/>
      <c r="DS109" s="62"/>
      <c r="DT109" s="62"/>
      <c r="DU109" s="62"/>
      <c r="DV109" s="62"/>
      <c r="DW109" s="62"/>
      <c r="DX109" s="62"/>
      <c r="DY109" s="62"/>
      <c r="DZ109" s="62"/>
      <c r="EA109" s="62"/>
      <c r="EB109" s="62"/>
      <c r="EC109" s="62"/>
      <c r="ED109" s="62"/>
      <c r="EE109" s="62"/>
      <c r="EF109" s="62"/>
      <c r="EG109" s="62"/>
      <c r="EH109" s="62"/>
      <c r="EI109" s="62"/>
      <c r="EJ109" s="62"/>
      <c r="EK109" s="62"/>
      <c r="EL109" s="62"/>
      <c r="EM109" s="62"/>
      <c r="EN109" s="62"/>
      <c r="EO109" s="62"/>
      <c r="EP109" s="62"/>
      <c r="EQ109" s="62"/>
      <c r="ER109" s="62"/>
      <c r="ES109" s="62"/>
      <c r="ET109" s="62"/>
      <c r="EU109" s="62"/>
      <c r="EV109" s="62"/>
      <c r="EW109" s="62"/>
      <c r="EX109" s="62"/>
      <c r="EY109" s="62"/>
      <c r="EZ109" s="62"/>
      <c r="FA109" s="62"/>
      <c r="FB109" s="62"/>
    </row>
    <row r="110" spans="2:158" s="3" customFormat="1" ht="18.75" customHeight="1">
      <c r="B110" s="1099">
        <v>25</v>
      </c>
      <c r="C110" s="1104" t="s">
        <v>246</v>
      </c>
      <c r="D110" s="111" t="s">
        <v>46</v>
      </c>
      <c r="E110" s="532"/>
      <c r="F110" s="535"/>
      <c r="G110" s="535"/>
      <c r="H110" s="535"/>
      <c r="I110" s="535"/>
      <c r="J110" s="535"/>
      <c r="K110" s="535"/>
      <c r="L110" s="535"/>
      <c r="M110" s="535"/>
      <c r="N110" s="535"/>
      <c r="O110" s="535"/>
      <c r="P110" s="536"/>
      <c r="Q110" s="1257">
        <f t="shared" si="2"/>
        <v>0</v>
      </c>
      <c r="R110" s="1444"/>
      <c r="S110" s="1325"/>
      <c r="T110" s="1325"/>
      <c r="U110" s="1325"/>
      <c r="V110" s="1325"/>
      <c r="W110" s="1325"/>
      <c r="X110" s="1325"/>
      <c r="Y110" s="1480"/>
      <c r="Z110" s="1480"/>
      <c r="AA110" s="1480"/>
      <c r="AB110" s="1480"/>
      <c r="AC110" s="1480"/>
      <c r="AD110" s="1480"/>
      <c r="AE110" s="1480"/>
      <c r="AF110" s="1480"/>
      <c r="AG110" s="1480"/>
      <c r="AH110" s="1480"/>
      <c r="AI110" s="1480"/>
      <c r="AJ110" s="1325"/>
      <c r="AK110" s="1325"/>
      <c r="AL110" s="1325"/>
      <c r="AM110" s="1325"/>
      <c r="AN110" s="1325"/>
      <c r="AO110" s="1325"/>
      <c r="AP110" s="1325"/>
      <c r="AQ110" s="1325"/>
      <c r="AR110" s="1325"/>
      <c r="AS110" s="1325"/>
      <c r="AT110" s="1325"/>
      <c r="AU110" s="1325"/>
      <c r="AV110" s="1325"/>
      <c r="AW110" s="1325"/>
      <c r="AX110" s="1325"/>
      <c r="AY110" s="1325"/>
      <c r="AZ110" s="1325"/>
      <c r="BA110" s="1325"/>
      <c r="BB110" s="1325"/>
      <c r="BC110" s="1323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62"/>
      <c r="CX110" s="62"/>
      <c r="CY110" s="62"/>
      <c r="CZ110" s="62"/>
      <c r="DA110" s="62"/>
      <c r="DB110" s="62"/>
      <c r="DC110" s="62"/>
      <c r="DD110" s="62"/>
      <c r="DE110" s="62"/>
      <c r="DF110" s="62"/>
      <c r="DG110" s="62"/>
      <c r="DH110" s="62"/>
      <c r="DI110" s="62"/>
      <c r="DJ110" s="62"/>
      <c r="DK110" s="62"/>
      <c r="DL110" s="62"/>
      <c r="DM110" s="62"/>
      <c r="DN110" s="62"/>
      <c r="DO110" s="62"/>
      <c r="DP110" s="62"/>
      <c r="DQ110" s="62"/>
      <c r="DR110" s="62"/>
      <c r="DS110" s="62"/>
      <c r="DT110" s="62"/>
      <c r="DU110" s="62"/>
      <c r="DV110" s="62"/>
      <c r="DW110" s="62"/>
      <c r="DX110" s="62"/>
      <c r="DY110" s="62"/>
      <c r="DZ110" s="62"/>
      <c r="EA110" s="62"/>
      <c r="EB110" s="62"/>
      <c r="EC110" s="62"/>
      <c r="ED110" s="62"/>
      <c r="EE110" s="62"/>
      <c r="EF110" s="62"/>
      <c r="EG110" s="62"/>
      <c r="EH110" s="62"/>
      <c r="EI110" s="62"/>
      <c r="EJ110" s="62"/>
      <c r="EK110" s="62"/>
      <c r="EL110" s="62"/>
      <c r="EM110" s="62"/>
      <c r="EN110" s="62"/>
      <c r="EO110" s="62"/>
      <c r="EP110" s="62"/>
      <c r="EQ110" s="62"/>
      <c r="ER110" s="62"/>
      <c r="ES110" s="62"/>
      <c r="ET110" s="62"/>
      <c r="EU110" s="62"/>
      <c r="EV110" s="62"/>
      <c r="EW110" s="62"/>
      <c r="EX110" s="62"/>
      <c r="EY110" s="62"/>
      <c r="EZ110" s="62"/>
      <c r="FA110" s="62"/>
      <c r="FB110" s="62"/>
    </row>
    <row r="111" spans="2:158" s="3" customFormat="1" ht="18.75" customHeight="1">
      <c r="B111" s="1097"/>
      <c r="C111" s="1101"/>
      <c r="D111" s="112" t="s">
        <v>47</v>
      </c>
      <c r="E111" s="532">
        <v>2.3997470000000001</v>
      </c>
      <c r="F111" s="114">
        <v>2.289784</v>
      </c>
      <c r="G111" s="114">
        <v>2.3980329999999999</v>
      </c>
      <c r="H111" s="114">
        <v>2.4179599999999999</v>
      </c>
      <c r="I111" s="114">
        <v>2.5851009999999999</v>
      </c>
      <c r="J111" s="114">
        <v>2.640117</v>
      </c>
      <c r="K111" s="114">
        <v>2.5912769999999998</v>
      </c>
      <c r="L111" s="114">
        <v>2.7557140000000002</v>
      </c>
      <c r="M111" s="114">
        <v>2.7466699999999999</v>
      </c>
      <c r="N111" s="114">
        <v>2.8958499999999998</v>
      </c>
      <c r="O111" s="114">
        <v>2.7782100000000001</v>
      </c>
      <c r="P111" s="115">
        <v>2.738181</v>
      </c>
      <c r="Q111" s="1257">
        <f t="shared" si="2"/>
        <v>31.236644000000005</v>
      </c>
      <c r="R111" s="1444"/>
      <c r="S111" s="1325"/>
      <c r="T111" s="1325"/>
      <c r="U111" s="1325"/>
      <c r="V111" s="1325"/>
      <c r="W111" s="1325"/>
      <c r="X111" s="1325"/>
      <c r="Y111" s="1481"/>
      <c r="Z111" s="1481"/>
      <c r="AA111" s="1481"/>
      <c r="AB111" s="1481"/>
      <c r="AC111" s="1481"/>
      <c r="AD111" s="1481"/>
      <c r="AE111" s="1481"/>
      <c r="AF111" s="1481"/>
      <c r="AG111" s="1325"/>
      <c r="AH111" s="1325"/>
      <c r="AI111" s="1325"/>
      <c r="AJ111" s="1325"/>
      <c r="AK111" s="1325"/>
      <c r="AL111" s="1325"/>
      <c r="AM111" s="1325"/>
      <c r="AN111" s="1325"/>
      <c r="AO111" s="1325"/>
      <c r="AP111" s="1325"/>
      <c r="AQ111" s="1325"/>
      <c r="AR111" s="1325"/>
      <c r="AS111" s="1325"/>
      <c r="AT111" s="1325"/>
      <c r="AU111" s="1325"/>
      <c r="AV111" s="1325"/>
      <c r="AW111" s="1325"/>
      <c r="AX111" s="1325"/>
      <c r="AY111" s="1325"/>
      <c r="AZ111" s="1325"/>
      <c r="BA111" s="1325"/>
      <c r="BB111" s="1325"/>
      <c r="BC111" s="1323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62"/>
      <c r="CX111" s="62"/>
      <c r="CY111" s="62"/>
      <c r="CZ111" s="62"/>
      <c r="DA111" s="62"/>
      <c r="DB111" s="62"/>
      <c r="DC111" s="62"/>
      <c r="DD111" s="62"/>
      <c r="DE111" s="62"/>
      <c r="DF111" s="62"/>
      <c r="DG111" s="62"/>
      <c r="DH111" s="62"/>
      <c r="DI111" s="62"/>
      <c r="DJ111" s="62"/>
      <c r="DK111" s="62"/>
      <c r="DL111" s="62"/>
      <c r="DM111" s="62"/>
      <c r="DN111" s="62"/>
      <c r="DO111" s="62"/>
      <c r="DP111" s="62"/>
      <c r="DQ111" s="62"/>
      <c r="DR111" s="62"/>
      <c r="DS111" s="62"/>
      <c r="DT111" s="62"/>
      <c r="DU111" s="62"/>
      <c r="DV111" s="62"/>
      <c r="DW111" s="62"/>
      <c r="DX111" s="62"/>
      <c r="DY111" s="62"/>
      <c r="DZ111" s="62"/>
      <c r="EA111" s="62"/>
      <c r="EB111" s="62"/>
      <c r="EC111" s="62"/>
      <c r="ED111" s="62"/>
      <c r="EE111" s="62"/>
      <c r="EF111" s="62"/>
      <c r="EG111" s="62"/>
      <c r="EH111" s="62"/>
      <c r="EI111" s="62"/>
      <c r="EJ111" s="62"/>
      <c r="EK111" s="62"/>
      <c r="EL111" s="62"/>
      <c r="EM111" s="62"/>
      <c r="EN111" s="62"/>
      <c r="EO111" s="62"/>
      <c r="EP111" s="62"/>
      <c r="EQ111" s="62"/>
      <c r="ER111" s="62"/>
      <c r="ES111" s="62"/>
      <c r="ET111" s="62"/>
      <c r="EU111" s="62"/>
      <c r="EV111" s="62"/>
      <c r="EW111" s="62"/>
      <c r="EX111" s="62"/>
      <c r="EY111" s="62"/>
      <c r="EZ111" s="62"/>
      <c r="FA111" s="62"/>
      <c r="FB111" s="62"/>
    </row>
    <row r="112" spans="2:158" s="3" customFormat="1" ht="18.75" customHeight="1">
      <c r="B112" s="1097"/>
      <c r="C112" s="1101"/>
      <c r="D112" s="112" t="s">
        <v>48</v>
      </c>
      <c r="E112" s="125"/>
      <c r="F112" s="126"/>
      <c r="G112" s="126"/>
      <c r="H112" s="126"/>
      <c r="I112" s="126"/>
      <c r="J112" s="126"/>
      <c r="K112" s="126"/>
      <c r="L112" s="126"/>
      <c r="M112" s="126"/>
      <c r="N112" s="126"/>
      <c r="O112" s="126"/>
      <c r="P112" s="127"/>
      <c r="Q112" s="97">
        <f t="shared" si="2"/>
        <v>0</v>
      </c>
      <c r="R112" s="1444"/>
      <c r="S112" s="1325"/>
      <c r="T112" s="1325"/>
      <c r="U112" s="1325"/>
      <c r="V112" s="1325"/>
      <c r="W112" s="1325"/>
      <c r="X112" s="1325"/>
      <c r="Y112" s="1480"/>
      <c r="Z112" s="1480"/>
      <c r="AA112" s="1480"/>
      <c r="AB112" s="1480"/>
      <c r="AC112" s="1480"/>
      <c r="AD112" s="1480"/>
      <c r="AE112" s="1480"/>
      <c r="AF112" s="1480"/>
      <c r="AG112" s="1480"/>
      <c r="AH112" s="1480"/>
      <c r="AI112" s="1480"/>
      <c r="AJ112" s="1325"/>
      <c r="AK112" s="1325"/>
      <c r="AL112" s="1325"/>
      <c r="AM112" s="1325"/>
      <c r="AN112" s="1325"/>
      <c r="AO112" s="1325"/>
      <c r="AP112" s="1325"/>
      <c r="AQ112" s="1325"/>
      <c r="AR112" s="1325"/>
      <c r="AS112" s="1325"/>
      <c r="AT112" s="1325"/>
      <c r="AU112" s="1325"/>
      <c r="AV112" s="1325"/>
      <c r="AW112" s="1325"/>
      <c r="AX112" s="1325"/>
      <c r="AY112" s="1325"/>
      <c r="AZ112" s="1325"/>
      <c r="BA112" s="1325"/>
      <c r="BB112" s="1325"/>
      <c r="BC112" s="1323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62"/>
      <c r="CX112" s="62"/>
      <c r="CY112" s="62"/>
      <c r="CZ112" s="62"/>
      <c r="DA112" s="62"/>
      <c r="DB112" s="62"/>
      <c r="DC112" s="62"/>
      <c r="DD112" s="62"/>
      <c r="DE112" s="62"/>
      <c r="DF112" s="62"/>
      <c r="DG112" s="62"/>
      <c r="DH112" s="62"/>
      <c r="DI112" s="62"/>
      <c r="DJ112" s="62"/>
      <c r="DK112" s="62"/>
      <c r="DL112" s="62"/>
      <c r="DM112" s="62"/>
      <c r="DN112" s="62"/>
      <c r="DO112" s="62"/>
      <c r="DP112" s="62"/>
      <c r="DQ112" s="62"/>
      <c r="DR112" s="62"/>
      <c r="DS112" s="62"/>
      <c r="DT112" s="62"/>
      <c r="DU112" s="62"/>
      <c r="DV112" s="62"/>
      <c r="DW112" s="62"/>
      <c r="DX112" s="62"/>
      <c r="DY112" s="62"/>
      <c r="DZ112" s="62"/>
      <c r="EA112" s="62"/>
      <c r="EB112" s="62"/>
      <c r="EC112" s="62"/>
      <c r="ED112" s="62"/>
      <c r="EE112" s="62"/>
      <c r="EF112" s="62"/>
      <c r="EG112" s="62"/>
      <c r="EH112" s="62"/>
      <c r="EI112" s="62"/>
      <c r="EJ112" s="62"/>
      <c r="EK112" s="62"/>
      <c r="EL112" s="62"/>
      <c r="EM112" s="62"/>
      <c r="EN112" s="62"/>
      <c r="EO112" s="62"/>
      <c r="EP112" s="62"/>
      <c r="EQ112" s="62"/>
      <c r="ER112" s="62"/>
      <c r="ES112" s="62"/>
      <c r="ET112" s="62"/>
      <c r="EU112" s="62"/>
      <c r="EV112" s="62"/>
      <c r="EW112" s="62"/>
      <c r="EX112" s="62"/>
      <c r="EY112" s="62"/>
      <c r="EZ112" s="62"/>
      <c r="FA112" s="62"/>
      <c r="FB112" s="62"/>
    </row>
    <row r="113" spans="2:158" s="3" customFormat="1" ht="18.75" customHeight="1" thickBot="1">
      <c r="B113" s="1097"/>
      <c r="C113" s="1098"/>
      <c r="D113" s="103" t="s">
        <v>50</v>
      </c>
      <c r="E113" s="529">
        <v>2.3997470000000001</v>
      </c>
      <c r="F113" s="105">
        <v>2.289784</v>
      </c>
      <c r="G113" s="105">
        <v>2.3980329999999999</v>
      </c>
      <c r="H113" s="105">
        <v>2.4179599999999999</v>
      </c>
      <c r="I113" s="105">
        <v>2.5851009999999999</v>
      </c>
      <c r="J113" s="105">
        <v>2.640117</v>
      </c>
      <c r="K113" s="105">
        <v>2.5912769999999998</v>
      </c>
      <c r="L113" s="105">
        <v>2.7557140000000002</v>
      </c>
      <c r="M113" s="105">
        <v>2.7466699999999999</v>
      </c>
      <c r="N113" s="105">
        <v>2.8958499999999998</v>
      </c>
      <c r="O113" s="105">
        <v>2.7782100000000001</v>
      </c>
      <c r="P113" s="106">
        <v>2.738181</v>
      </c>
      <c r="Q113" s="414">
        <f t="shared" si="2"/>
        <v>31.236644000000005</v>
      </c>
      <c r="R113" s="1444"/>
      <c r="S113" s="1325"/>
      <c r="T113" s="1325"/>
      <c r="U113" s="1325"/>
      <c r="V113" s="1325"/>
      <c r="W113" s="1325"/>
      <c r="X113" s="1325"/>
      <c r="Y113" s="1480"/>
      <c r="Z113" s="1480"/>
      <c r="AA113" s="1480"/>
      <c r="AB113" s="1480"/>
      <c r="AC113" s="1480"/>
      <c r="AD113" s="1480"/>
      <c r="AE113" s="1480"/>
      <c r="AF113" s="1480"/>
      <c r="AG113" s="1480"/>
      <c r="AH113" s="1480"/>
      <c r="AI113" s="1480"/>
      <c r="AJ113" s="1325"/>
      <c r="AK113" s="1325"/>
      <c r="AL113" s="1325"/>
      <c r="AM113" s="1325"/>
      <c r="AN113" s="1325"/>
      <c r="AO113" s="1325"/>
      <c r="AP113" s="1325"/>
      <c r="AQ113" s="1325"/>
      <c r="AR113" s="1325"/>
      <c r="AS113" s="1325"/>
      <c r="AT113" s="1325"/>
      <c r="AU113" s="1325"/>
      <c r="AV113" s="1325"/>
      <c r="AW113" s="1325"/>
      <c r="AX113" s="1325"/>
      <c r="AY113" s="1325"/>
      <c r="AZ113" s="1325"/>
      <c r="BA113" s="1325"/>
      <c r="BB113" s="1325"/>
      <c r="BC113" s="1323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62"/>
      <c r="CX113" s="62"/>
      <c r="CY113" s="62"/>
      <c r="CZ113" s="62"/>
      <c r="DA113" s="62"/>
      <c r="DB113" s="62"/>
      <c r="DC113" s="62"/>
      <c r="DD113" s="62"/>
      <c r="DE113" s="62"/>
      <c r="DF113" s="62"/>
      <c r="DG113" s="62"/>
      <c r="DH113" s="62"/>
      <c r="DI113" s="62"/>
      <c r="DJ113" s="62"/>
      <c r="DK113" s="62"/>
      <c r="DL113" s="62"/>
      <c r="DM113" s="62"/>
      <c r="DN113" s="62"/>
      <c r="DO113" s="62"/>
      <c r="DP113" s="62"/>
      <c r="DQ113" s="62"/>
      <c r="DR113" s="62"/>
      <c r="DS113" s="62"/>
      <c r="DT113" s="62"/>
      <c r="DU113" s="62"/>
      <c r="DV113" s="62"/>
      <c r="DW113" s="62"/>
      <c r="DX113" s="62"/>
      <c r="DY113" s="62"/>
      <c r="DZ113" s="62"/>
      <c r="EA113" s="62"/>
      <c r="EB113" s="62"/>
      <c r="EC113" s="62"/>
      <c r="ED113" s="62"/>
      <c r="EE113" s="62"/>
      <c r="EF113" s="62"/>
      <c r="EG113" s="62"/>
      <c r="EH113" s="62"/>
      <c r="EI113" s="62"/>
      <c r="EJ113" s="62"/>
      <c r="EK113" s="62"/>
      <c r="EL113" s="62"/>
      <c r="EM113" s="62"/>
      <c r="EN113" s="62"/>
      <c r="EO113" s="62"/>
      <c r="EP113" s="62"/>
      <c r="EQ113" s="62"/>
      <c r="ER113" s="62"/>
      <c r="ES113" s="62"/>
      <c r="ET113" s="62"/>
      <c r="EU113" s="62"/>
      <c r="EV113" s="62"/>
      <c r="EW113" s="62"/>
      <c r="EX113" s="62"/>
      <c r="EY113" s="62"/>
      <c r="EZ113" s="62"/>
      <c r="FA113" s="62"/>
      <c r="FB113" s="62"/>
    </row>
    <row r="114" spans="2:158" s="3" customFormat="1" ht="18.75" customHeight="1" thickTop="1">
      <c r="B114" s="1986" t="s">
        <v>174</v>
      </c>
      <c r="C114" s="1987"/>
      <c r="D114" s="128" t="s">
        <v>46</v>
      </c>
      <c r="E114" s="129">
        <f>SUMIF($D$6:$D$113,$D$114,E$6:E$113)</f>
        <v>1397.5996777000005</v>
      </c>
      <c r="F114" s="130">
        <f t="shared" ref="F114:P114" si="4">SUMIF($D$6:$D$113,$D$114,F$6:F$113)</f>
        <v>1244.9252656000003</v>
      </c>
      <c r="G114" s="130">
        <f t="shared" si="4"/>
        <v>1452.801753</v>
      </c>
      <c r="H114" s="130">
        <f t="shared" si="4"/>
        <v>1415.0928473999998</v>
      </c>
      <c r="I114" s="130">
        <f t="shared" si="4"/>
        <v>1517.9814094000001</v>
      </c>
      <c r="J114" s="130">
        <f t="shared" si="4"/>
        <v>1469.5242309</v>
      </c>
      <c r="K114" s="130">
        <f t="shared" si="4"/>
        <v>1511.3686588</v>
      </c>
      <c r="L114" s="130">
        <f t="shared" si="4"/>
        <v>1504.3855898000002</v>
      </c>
      <c r="M114" s="130">
        <f t="shared" si="4"/>
        <v>1429.2682196000003</v>
      </c>
      <c r="N114" s="130">
        <f t="shared" si="4"/>
        <v>1508.3622807000002</v>
      </c>
      <c r="O114" s="130">
        <f t="shared" si="4"/>
        <v>1436.0891388</v>
      </c>
      <c r="P114" s="131">
        <f t="shared" si="4"/>
        <v>1514.9895779000001</v>
      </c>
      <c r="Q114" s="411">
        <f>SUM(E114:P114)</f>
        <v>17402.388649600001</v>
      </c>
      <c r="R114" s="1444"/>
      <c r="S114" s="1325"/>
      <c r="T114" s="1325"/>
      <c r="U114" s="1325"/>
      <c r="V114" s="1325"/>
      <c r="W114" s="1325"/>
      <c r="X114" s="1325"/>
      <c r="Y114" s="1480"/>
      <c r="Z114" s="1480"/>
      <c r="AA114" s="1480"/>
      <c r="AB114" s="1480"/>
      <c r="AC114" s="1480"/>
      <c r="AD114" s="1480"/>
      <c r="AE114" s="1480"/>
      <c r="AF114" s="1480"/>
      <c r="AG114" s="1480"/>
      <c r="AH114" s="1480"/>
      <c r="AI114" s="1480"/>
      <c r="AJ114" s="1325"/>
      <c r="AK114" s="1325"/>
      <c r="AL114" s="1325"/>
      <c r="AM114" s="1325"/>
      <c r="AN114" s="1325"/>
      <c r="AO114" s="1325"/>
      <c r="AP114" s="1325"/>
      <c r="AQ114" s="1325"/>
      <c r="AR114" s="1325"/>
      <c r="AS114" s="1325"/>
      <c r="AT114" s="1325"/>
      <c r="AU114" s="1325"/>
      <c r="AV114" s="1325"/>
      <c r="AW114" s="1325"/>
      <c r="AX114" s="1325"/>
      <c r="AY114" s="1325"/>
      <c r="AZ114" s="1325"/>
      <c r="BA114" s="1325"/>
      <c r="BB114" s="1325"/>
      <c r="BC114" s="1323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  <c r="CW114" s="62"/>
      <c r="CX114" s="62"/>
      <c r="CY114" s="62"/>
      <c r="CZ114" s="62"/>
      <c r="DA114" s="62"/>
      <c r="DB114" s="62"/>
      <c r="DC114" s="62"/>
      <c r="DD114" s="62"/>
      <c r="DE114" s="62"/>
      <c r="DF114" s="62"/>
      <c r="DG114" s="62"/>
      <c r="DH114" s="62"/>
      <c r="DI114" s="62"/>
      <c r="DJ114" s="62"/>
      <c r="DK114" s="62"/>
      <c r="DL114" s="62"/>
      <c r="DM114" s="62"/>
      <c r="DN114" s="62"/>
      <c r="DO114" s="62"/>
      <c r="DP114" s="62"/>
      <c r="DQ114" s="62"/>
      <c r="DR114" s="62"/>
      <c r="DS114" s="62"/>
      <c r="DT114" s="62"/>
      <c r="DU114" s="62"/>
      <c r="DV114" s="62"/>
      <c r="DW114" s="62"/>
      <c r="DX114" s="62"/>
      <c r="DY114" s="62"/>
      <c r="DZ114" s="62"/>
      <c r="EA114" s="62"/>
      <c r="EB114" s="62"/>
      <c r="EC114" s="62"/>
      <c r="ED114" s="62"/>
      <c r="EE114" s="62"/>
      <c r="EF114" s="62"/>
      <c r="EG114" s="62"/>
      <c r="EH114" s="62"/>
      <c r="EI114" s="62"/>
      <c r="EJ114" s="62"/>
      <c r="EK114" s="62"/>
      <c r="EL114" s="62"/>
      <c r="EM114" s="62"/>
      <c r="EN114" s="62"/>
      <c r="EO114" s="62"/>
      <c r="EP114" s="62"/>
      <c r="EQ114" s="62"/>
      <c r="ER114" s="62"/>
      <c r="ES114" s="62"/>
      <c r="ET114" s="62"/>
      <c r="EU114" s="62"/>
      <c r="EV114" s="62"/>
      <c r="EW114" s="62"/>
      <c r="EX114" s="62"/>
      <c r="EY114" s="62"/>
      <c r="EZ114" s="62"/>
      <c r="FA114" s="62"/>
      <c r="FB114" s="62"/>
    </row>
    <row r="115" spans="2:158" s="3" customFormat="1" ht="18.75" customHeight="1">
      <c r="B115" s="1988"/>
      <c r="C115" s="1989"/>
      <c r="D115" s="132" t="s">
        <v>47</v>
      </c>
      <c r="E115" s="133">
        <f t="shared" ref="E115:P115" si="5">SUMIF($D$6:$D$113,$D$115,E$6:E$113)</f>
        <v>152.873831</v>
      </c>
      <c r="F115" s="134">
        <f t="shared" si="5"/>
        <v>144.19349489999999</v>
      </c>
      <c r="G115" s="134">
        <f t="shared" si="5"/>
        <v>153.45109920000002</v>
      </c>
      <c r="H115" s="134">
        <f t="shared" si="5"/>
        <v>144.4784689</v>
      </c>
      <c r="I115" s="134">
        <f t="shared" si="5"/>
        <v>146.9713064</v>
      </c>
      <c r="J115" s="134">
        <f t="shared" si="5"/>
        <v>141.45950769999999</v>
      </c>
      <c r="K115" s="134">
        <f t="shared" si="5"/>
        <v>144.9132089</v>
      </c>
      <c r="L115" s="134">
        <f t="shared" si="5"/>
        <v>142.40796319999998</v>
      </c>
      <c r="M115" s="134">
        <f t="shared" si="5"/>
        <v>134.99552500000001</v>
      </c>
      <c r="N115" s="134">
        <f t="shared" si="5"/>
        <v>149.60496029999999</v>
      </c>
      <c r="O115" s="134">
        <f t="shared" si="5"/>
        <v>144.2894316</v>
      </c>
      <c r="P115" s="135">
        <f t="shared" si="5"/>
        <v>146.0051129</v>
      </c>
      <c r="Q115" s="412">
        <f>SUM(E115:P115)</f>
        <v>1745.6439100000002</v>
      </c>
      <c r="R115" s="1444"/>
      <c r="S115" s="1325"/>
      <c r="T115" s="1325"/>
      <c r="U115" s="1325"/>
      <c r="V115" s="1325"/>
      <c r="W115" s="1325"/>
      <c r="X115" s="1325"/>
      <c r="Y115" s="1480"/>
      <c r="Z115" s="1480"/>
      <c r="AA115" s="1480"/>
      <c r="AB115" s="1480"/>
      <c r="AC115" s="1480"/>
      <c r="AD115" s="1480"/>
      <c r="AE115" s="1480"/>
      <c r="AF115" s="1480"/>
      <c r="AG115" s="1480"/>
      <c r="AH115" s="1480"/>
      <c r="AI115" s="1480"/>
      <c r="AJ115" s="1325"/>
      <c r="AK115" s="1325"/>
      <c r="AL115" s="1325"/>
      <c r="AM115" s="1325"/>
      <c r="AN115" s="1325"/>
      <c r="AO115" s="1325"/>
      <c r="AP115" s="1325"/>
      <c r="AQ115" s="1325"/>
      <c r="AR115" s="1325"/>
      <c r="AS115" s="1325"/>
      <c r="AT115" s="1325"/>
      <c r="AU115" s="1325"/>
      <c r="AV115" s="1325"/>
      <c r="AW115" s="1325"/>
      <c r="AX115" s="1325"/>
      <c r="AY115" s="1325"/>
      <c r="AZ115" s="1325"/>
      <c r="BA115" s="1325"/>
      <c r="BB115" s="1325"/>
      <c r="BC115" s="1323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  <c r="CW115" s="62"/>
      <c r="CX115" s="62"/>
      <c r="CY115" s="62"/>
      <c r="CZ115" s="62"/>
      <c r="DA115" s="62"/>
      <c r="DB115" s="62"/>
      <c r="DC115" s="62"/>
      <c r="DD115" s="62"/>
      <c r="DE115" s="62"/>
      <c r="DF115" s="62"/>
      <c r="DG115" s="62"/>
      <c r="DH115" s="62"/>
      <c r="DI115" s="62"/>
      <c r="DJ115" s="62"/>
      <c r="DK115" s="62"/>
      <c r="DL115" s="62"/>
      <c r="DM115" s="62"/>
      <c r="DN115" s="62"/>
      <c r="DO115" s="62"/>
      <c r="DP115" s="62"/>
      <c r="DQ115" s="62"/>
      <c r="DR115" s="62"/>
      <c r="DS115" s="62"/>
      <c r="DT115" s="62"/>
      <c r="DU115" s="62"/>
      <c r="DV115" s="62"/>
      <c r="DW115" s="62"/>
      <c r="DX115" s="62"/>
      <c r="DY115" s="62"/>
      <c r="DZ115" s="62"/>
      <c r="EA115" s="62"/>
      <c r="EB115" s="62"/>
      <c r="EC115" s="62"/>
      <c r="ED115" s="62"/>
      <c r="EE115" s="62"/>
      <c r="EF115" s="62"/>
      <c r="EG115" s="62"/>
      <c r="EH115" s="62"/>
      <c r="EI115" s="62"/>
      <c r="EJ115" s="62"/>
      <c r="EK115" s="62"/>
      <c r="EL115" s="62"/>
      <c r="EM115" s="62"/>
      <c r="EN115" s="62"/>
      <c r="EO115" s="62"/>
      <c r="EP115" s="62"/>
      <c r="EQ115" s="62"/>
      <c r="ER115" s="62"/>
      <c r="ES115" s="62"/>
      <c r="ET115" s="62"/>
      <c r="EU115" s="62"/>
      <c r="EV115" s="62"/>
      <c r="EW115" s="62"/>
      <c r="EX115" s="62"/>
      <c r="EY115" s="62"/>
      <c r="EZ115" s="62"/>
      <c r="FA115" s="62"/>
      <c r="FB115" s="62"/>
    </row>
    <row r="116" spans="2:158" s="3" customFormat="1" ht="18.75" customHeight="1" thickBot="1">
      <c r="B116" s="1990"/>
      <c r="C116" s="1991"/>
      <c r="D116" s="136" t="s">
        <v>48</v>
      </c>
      <c r="E116" s="137">
        <f t="shared" ref="E116:P116" si="6">SUMIF($D$6:$D$113,$D$116,E$6:E$113)</f>
        <v>497.41313560000003</v>
      </c>
      <c r="F116" s="138">
        <f t="shared" si="6"/>
        <v>471.11110839999998</v>
      </c>
      <c r="G116" s="138">
        <f t="shared" si="6"/>
        <v>522.41629599999987</v>
      </c>
      <c r="H116" s="138">
        <f t="shared" si="6"/>
        <v>493.89180499999998</v>
      </c>
      <c r="I116" s="138">
        <f t="shared" si="6"/>
        <v>510.09545289999988</v>
      </c>
      <c r="J116" s="138">
        <f t="shared" si="6"/>
        <v>476.83189289999996</v>
      </c>
      <c r="K116" s="138">
        <f t="shared" si="6"/>
        <v>474.46679410000002</v>
      </c>
      <c r="L116" s="138">
        <f t="shared" si="6"/>
        <v>494.57452179999984</v>
      </c>
      <c r="M116" s="138">
        <f t="shared" si="6"/>
        <v>471.67716050000001</v>
      </c>
      <c r="N116" s="138">
        <f t="shared" si="6"/>
        <v>488.84238080000006</v>
      </c>
      <c r="O116" s="138">
        <f t="shared" si="6"/>
        <v>503.71625219999987</v>
      </c>
      <c r="P116" s="139">
        <f t="shared" si="6"/>
        <v>512.64389439999991</v>
      </c>
      <c r="Q116" s="410">
        <f>SUM(E116:P116)</f>
        <v>5917.6806945999988</v>
      </c>
      <c r="R116" s="1444"/>
      <c r="S116" s="1325"/>
      <c r="T116" s="1325"/>
      <c r="U116" s="1325"/>
      <c r="V116" s="1325"/>
      <c r="W116" s="1325"/>
      <c r="X116" s="1325"/>
      <c r="Y116" s="1325"/>
      <c r="Z116" s="1325"/>
      <c r="AA116" s="1325"/>
      <c r="AB116" s="1325"/>
      <c r="AC116" s="1325"/>
      <c r="AD116" s="1325"/>
      <c r="AE116" s="1325"/>
      <c r="AF116" s="1325"/>
      <c r="AG116" s="1325"/>
      <c r="AH116" s="1325"/>
      <c r="AI116" s="1325"/>
      <c r="AJ116" s="1325"/>
      <c r="AK116" s="1325"/>
      <c r="AL116" s="1325"/>
      <c r="AM116" s="1325"/>
      <c r="AN116" s="1325"/>
      <c r="AO116" s="1325"/>
      <c r="AP116" s="1325"/>
      <c r="AQ116" s="1325"/>
      <c r="AR116" s="1325"/>
      <c r="AS116" s="1325"/>
      <c r="AT116" s="1325"/>
      <c r="AU116" s="1325"/>
      <c r="AV116" s="1325"/>
      <c r="AW116" s="1325"/>
      <c r="AX116" s="1325"/>
      <c r="AY116" s="1325"/>
      <c r="AZ116" s="1325"/>
      <c r="BA116" s="1325"/>
      <c r="BB116" s="1325"/>
      <c r="BC116" s="1323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  <c r="BP116" s="62"/>
      <c r="BQ116" s="62"/>
      <c r="BR116" s="62"/>
      <c r="BS116" s="62"/>
      <c r="BT116" s="62"/>
      <c r="BU116" s="62"/>
      <c r="BV116" s="62"/>
      <c r="BW116" s="62"/>
      <c r="BX116" s="62"/>
      <c r="BY116" s="62"/>
      <c r="BZ116" s="62"/>
      <c r="CA116" s="62"/>
      <c r="CB116" s="62"/>
      <c r="CC116" s="62"/>
      <c r="CD116" s="62"/>
      <c r="CE116" s="62"/>
      <c r="CF116" s="62"/>
      <c r="CG116" s="62"/>
      <c r="CH116" s="62"/>
      <c r="CI116" s="62"/>
      <c r="CJ116" s="62"/>
      <c r="CK116" s="62"/>
      <c r="CL116" s="62"/>
      <c r="CM116" s="62"/>
      <c r="CN116" s="62"/>
      <c r="CO116" s="62"/>
      <c r="CP116" s="62"/>
      <c r="CQ116" s="62"/>
      <c r="CR116" s="62"/>
      <c r="CS116" s="62"/>
      <c r="CT116" s="62"/>
      <c r="CU116" s="62"/>
      <c r="CV116" s="62"/>
      <c r="CW116" s="62"/>
      <c r="CX116" s="62"/>
      <c r="CY116" s="62"/>
      <c r="CZ116" s="62"/>
      <c r="DA116" s="62"/>
      <c r="DB116" s="62"/>
      <c r="DC116" s="62"/>
      <c r="DD116" s="62"/>
      <c r="DE116" s="62"/>
      <c r="DF116" s="62"/>
      <c r="DG116" s="62"/>
      <c r="DH116" s="62"/>
      <c r="DI116" s="62"/>
      <c r="DJ116" s="62"/>
      <c r="DK116" s="62"/>
      <c r="DL116" s="62"/>
      <c r="DM116" s="62"/>
      <c r="DN116" s="62"/>
      <c r="DO116" s="62"/>
      <c r="DP116" s="62"/>
      <c r="DQ116" s="62"/>
      <c r="DR116" s="62"/>
      <c r="DS116" s="62"/>
      <c r="DT116" s="62"/>
      <c r="DU116" s="62"/>
      <c r="DV116" s="62"/>
      <c r="DW116" s="62"/>
      <c r="DX116" s="62"/>
      <c r="DY116" s="62"/>
      <c r="DZ116" s="62"/>
      <c r="EA116" s="62"/>
      <c r="EB116" s="62"/>
      <c r="EC116" s="62"/>
      <c r="ED116" s="62"/>
      <c r="EE116" s="62"/>
      <c r="EF116" s="62"/>
      <c r="EG116" s="62"/>
      <c r="EH116" s="62"/>
      <c r="EI116" s="62"/>
      <c r="EJ116" s="62"/>
      <c r="EK116" s="62"/>
      <c r="EL116" s="62"/>
      <c r="EM116" s="62"/>
      <c r="EN116" s="62"/>
      <c r="EO116" s="62"/>
      <c r="EP116" s="62"/>
      <c r="EQ116" s="62"/>
      <c r="ER116" s="62"/>
      <c r="ES116" s="62"/>
      <c r="ET116" s="62"/>
      <c r="EU116" s="62"/>
      <c r="EV116" s="62"/>
      <c r="EW116" s="62"/>
      <c r="EX116" s="62"/>
      <c r="EY116" s="62"/>
      <c r="EZ116" s="62"/>
      <c r="FA116" s="62"/>
      <c r="FB116" s="62"/>
    </row>
    <row r="117" spans="2:158" s="3" customFormat="1" ht="24" customHeight="1" thickBot="1">
      <c r="B117" s="1992" t="s">
        <v>50</v>
      </c>
      <c r="C117" s="1993"/>
      <c r="D117" s="140"/>
      <c r="E117" s="1264">
        <f t="shared" ref="E117:Q117" si="7">SUM(E114:E116)</f>
        <v>2047.8866443000004</v>
      </c>
      <c r="F117" s="1265">
        <f>SUM(F114:F116)</f>
        <v>1860.2298689000002</v>
      </c>
      <c r="G117" s="1265">
        <f t="shared" si="7"/>
        <v>2128.6691481999997</v>
      </c>
      <c r="H117" s="1265">
        <f t="shared" si="7"/>
        <v>2053.4631212999998</v>
      </c>
      <c r="I117" s="1265">
        <f t="shared" si="7"/>
        <v>2175.0481687000001</v>
      </c>
      <c r="J117" s="1265">
        <f t="shared" si="7"/>
        <v>2087.8156314999997</v>
      </c>
      <c r="K117" s="1265">
        <f t="shared" si="7"/>
        <v>2130.7486618000003</v>
      </c>
      <c r="L117" s="1265">
        <f t="shared" si="7"/>
        <v>2141.3680748000002</v>
      </c>
      <c r="M117" s="1265">
        <f t="shared" si="7"/>
        <v>2035.9409051000002</v>
      </c>
      <c r="N117" s="1265">
        <f t="shared" si="7"/>
        <v>2146.8096218000001</v>
      </c>
      <c r="O117" s="1265">
        <f t="shared" si="7"/>
        <v>2084.0948226</v>
      </c>
      <c r="P117" s="1266">
        <f t="shared" si="7"/>
        <v>2173.6385852000003</v>
      </c>
      <c r="Q117" s="410">
        <f t="shared" si="7"/>
        <v>25065.7132542</v>
      </c>
      <c r="R117" s="1444"/>
      <c r="S117" s="1325"/>
      <c r="T117" s="1325"/>
      <c r="U117" s="1325"/>
      <c r="V117" s="1325"/>
      <c r="W117" s="1325"/>
      <c r="X117" s="1325"/>
      <c r="Y117" s="1325"/>
      <c r="Z117" s="1325"/>
      <c r="AA117" s="1325"/>
      <c r="AB117" s="1325"/>
      <c r="AC117" s="1325"/>
      <c r="AD117" s="1325"/>
      <c r="AE117" s="1325"/>
      <c r="AF117" s="1325"/>
      <c r="AG117" s="1325"/>
      <c r="AH117" s="1325"/>
      <c r="AI117" s="1325"/>
      <c r="AJ117" s="1325"/>
      <c r="AK117" s="1325"/>
      <c r="AL117" s="1325"/>
      <c r="AM117" s="1325"/>
      <c r="AN117" s="1325"/>
      <c r="AO117" s="1325"/>
      <c r="AP117" s="1325"/>
      <c r="AQ117" s="1325"/>
      <c r="AR117" s="1325"/>
      <c r="AS117" s="1325"/>
      <c r="AT117" s="1325"/>
      <c r="AU117" s="1325"/>
      <c r="AV117" s="1325"/>
      <c r="AW117" s="1325"/>
      <c r="AX117" s="1325"/>
      <c r="AY117" s="1325"/>
      <c r="AZ117" s="1325"/>
      <c r="BA117" s="1325"/>
      <c r="BB117" s="1325"/>
      <c r="BC117" s="1323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  <c r="BP117" s="62"/>
      <c r="BQ117" s="62"/>
      <c r="BR117" s="62"/>
      <c r="BS117" s="62"/>
      <c r="BT117" s="62"/>
      <c r="BU117" s="62"/>
      <c r="BV117" s="62"/>
      <c r="BW117" s="62"/>
      <c r="BX117" s="62"/>
      <c r="BY117" s="62"/>
      <c r="BZ117" s="62"/>
      <c r="CA117" s="62"/>
      <c r="CB117" s="62"/>
      <c r="CC117" s="62"/>
      <c r="CD117" s="62"/>
      <c r="CE117" s="62"/>
      <c r="CF117" s="62"/>
      <c r="CG117" s="62"/>
      <c r="CH117" s="62"/>
      <c r="CI117" s="62"/>
      <c r="CJ117" s="62"/>
      <c r="CK117" s="62"/>
      <c r="CL117" s="62"/>
      <c r="CM117" s="62"/>
      <c r="CN117" s="62"/>
      <c r="CO117" s="62"/>
      <c r="CP117" s="62"/>
      <c r="CQ117" s="62"/>
      <c r="CR117" s="62"/>
      <c r="CS117" s="62"/>
      <c r="CT117" s="62"/>
      <c r="CU117" s="62"/>
      <c r="CV117" s="62"/>
      <c r="CW117" s="62"/>
      <c r="CX117" s="62"/>
      <c r="CY117" s="62"/>
      <c r="CZ117" s="62"/>
      <c r="DA117" s="62"/>
      <c r="DB117" s="62"/>
      <c r="DC117" s="62"/>
      <c r="DD117" s="62"/>
      <c r="DE117" s="62"/>
      <c r="DF117" s="62"/>
      <c r="DG117" s="62"/>
      <c r="DH117" s="62"/>
      <c r="DI117" s="62"/>
      <c r="DJ117" s="62"/>
      <c r="DK117" s="62"/>
      <c r="DL117" s="62"/>
      <c r="DM117" s="62"/>
      <c r="DN117" s="62"/>
      <c r="DO117" s="62"/>
      <c r="DP117" s="62"/>
      <c r="DQ117" s="62"/>
      <c r="DR117" s="62"/>
      <c r="DS117" s="62"/>
      <c r="DT117" s="62"/>
      <c r="DU117" s="62"/>
      <c r="DV117" s="62"/>
      <c r="DW117" s="62"/>
      <c r="DX117" s="62"/>
      <c r="DY117" s="62"/>
      <c r="DZ117" s="62"/>
      <c r="EA117" s="62"/>
      <c r="EB117" s="62"/>
      <c r="EC117" s="62"/>
      <c r="ED117" s="62"/>
      <c r="EE117" s="62"/>
      <c r="EF117" s="62"/>
      <c r="EG117" s="62"/>
      <c r="EH117" s="62"/>
      <c r="EI117" s="62"/>
      <c r="EJ117" s="62"/>
      <c r="EK117" s="62"/>
      <c r="EL117" s="62"/>
      <c r="EM117" s="62"/>
      <c r="EN117" s="62"/>
      <c r="EO117" s="62"/>
      <c r="EP117" s="62"/>
      <c r="EQ117" s="62"/>
      <c r="ER117" s="62"/>
      <c r="ES117" s="62"/>
      <c r="ET117" s="62"/>
      <c r="EU117" s="62"/>
      <c r="EV117" s="62"/>
      <c r="EW117" s="62"/>
      <c r="EX117" s="62"/>
      <c r="EY117" s="62"/>
      <c r="EZ117" s="62"/>
      <c r="FA117" s="62"/>
      <c r="FB117" s="62"/>
    </row>
    <row r="118" spans="2:158" s="3" customFormat="1" ht="18.75" customHeight="1">
      <c r="D118" s="238"/>
      <c r="E118" s="632"/>
      <c r="R118" s="1444"/>
      <c r="S118" s="1325"/>
      <c r="T118" s="1325"/>
      <c r="U118" s="1325"/>
      <c r="V118" s="1325"/>
      <c r="W118" s="1325"/>
      <c r="X118" s="1325"/>
      <c r="Y118" s="1325"/>
      <c r="Z118" s="1325"/>
      <c r="AA118" s="1325"/>
      <c r="AB118" s="1325"/>
      <c r="AC118" s="1325"/>
      <c r="AD118" s="1325"/>
      <c r="AE118" s="1325"/>
      <c r="AF118" s="1325"/>
      <c r="AG118" s="1325"/>
      <c r="AH118" s="1325"/>
      <c r="AI118" s="1325"/>
      <c r="AJ118" s="1325"/>
      <c r="AK118" s="1325"/>
      <c r="AL118" s="1325"/>
      <c r="AM118" s="1325"/>
      <c r="AN118" s="1325"/>
      <c r="AO118" s="1325"/>
      <c r="AP118" s="1325"/>
      <c r="AQ118" s="1325"/>
      <c r="AR118" s="1325"/>
      <c r="AS118" s="1325"/>
      <c r="AT118" s="1325"/>
      <c r="AU118" s="1325"/>
      <c r="AV118" s="1325"/>
      <c r="AW118" s="1325"/>
      <c r="AX118" s="1325"/>
      <c r="AY118" s="1325"/>
      <c r="AZ118" s="1325"/>
      <c r="BA118" s="1325"/>
      <c r="BB118" s="1325"/>
      <c r="BC118" s="1323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62"/>
      <c r="CX118" s="62"/>
      <c r="CY118" s="62"/>
      <c r="CZ118" s="62"/>
      <c r="DA118" s="62"/>
      <c r="DB118" s="62"/>
      <c r="DC118" s="62"/>
      <c r="DD118" s="62"/>
      <c r="DE118" s="62"/>
      <c r="DF118" s="62"/>
      <c r="DG118" s="62"/>
      <c r="DH118" s="62"/>
      <c r="DI118" s="62"/>
      <c r="DJ118" s="62"/>
      <c r="DK118" s="62"/>
      <c r="DL118" s="62"/>
      <c r="DM118" s="62"/>
      <c r="DN118" s="62"/>
      <c r="DO118" s="62"/>
      <c r="DP118" s="62"/>
      <c r="DQ118" s="62"/>
      <c r="DR118" s="62"/>
      <c r="DS118" s="62"/>
      <c r="DT118" s="62"/>
      <c r="DU118" s="62"/>
      <c r="DV118" s="62"/>
      <c r="DW118" s="62"/>
      <c r="DX118" s="62"/>
      <c r="DY118" s="62"/>
      <c r="DZ118" s="62"/>
      <c r="EA118" s="62"/>
      <c r="EB118" s="62"/>
      <c r="EC118" s="62"/>
      <c r="ED118" s="62"/>
      <c r="EE118" s="62"/>
      <c r="EF118" s="62"/>
      <c r="EG118" s="62"/>
      <c r="EH118" s="62"/>
      <c r="EI118" s="62"/>
      <c r="EJ118" s="62"/>
      <c r="EK118" s="62"/>
      <c r="EL118" s="62"/>
      <c r="EM118" s="62"/>
      <c r="EN118" s="62"/>
      <c r="EO118" s="62"/>
      <c r="EP118" s="62"/>
      <c r="EQ118" s="62"/>
      <c r="ER118" s="62"/>
      <c r="ES118" s="62"/>
      <c r="ET118" s="62"/>
      <c r="EU118" s="62"/>
      <c r="EV118" s="62"/>
      <c r="EW118" s="62"/>
      <c r="EX118" s="62"/>
      <c r="EY118" s="62"/>
      <c r="EZ118" s="62"/>
      <c r="FA118" s="62"/>
      <c r="FB118" s="62"/>
    </row>
    <row r="119" spans="2:158" s="2" customFormat="1">
      <c r="D119" s="5"/>
      <c r="R119" s="1329"/>
      <c r="S119" s="1326"/>
      <c r="T119" s="1326"/>
      <c r="U119" s="1326"/>
      <c r="V119" s="1326"/>
      <c r="W119" s="1326"/>
      <c r="X119" s="1326"/>
      <c r="Y119" s="1477"/>
      <c r="Z119" s="1477"/>
      <c r="AA119" s="1477"/>
      <c r="AB119" s="1477"/>
      <c r="AC119" s="1477"/>
      <c r="AD119" s="1477"/>
      <c r="AE119" s="1477"/>
      <c r="AF119" s="1477"/>
      <c r="AG119" s="1477"/>
      <c r="AH119" s="1477"/>
      <c r="AI119" s="1477"/>
      <c r="AJ119" s="1326"/>
      <c r="AK119" s="1326"/>
      <c r="AL119" s="1326"/>
      <c r="AM119" s="1326"/>
      <c r="AN119" s="1326"/>
      <c r="AO119" s="1326"/>
      <c r="AP119" s="1326"/>
      <c r="AQ119" s="1326"/>
      <c r="AR119" s="1326"/>
      <c r="AS119" s="1326"/>
      <c r="AT119" s="1326"/>
      <c r="AU119" s="1326"/>
      <c r="AV119" s="1326"/>
      <c r="AW119" s="1326"/>
      <c r="AX119" s="1326"/>
      <c r="AY119" s="1326"/>
      <c r="AZ119" s="1326"/>
      <c r="BA119" s="1326"/>
      <c r="BB119" s="1326"/>
      <c r="BC119" s="1324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  <c r="DD119" s="8"/>
      <c r="DE119" s="8"/>
      <c r="DF119" s="8"/>
      <c r="DG119" s="8"/>
      <c r="DH119" s="8"/>
      <c r="DI119" s="8"/>
      <c r="DJ119" s="8"/>
      <c r="DK119" s="8"/>
      <c r="DL119" s="8"/>
      <c r="DM119" s="8"/>
      <c r="DN119" s="8"/>
      <c r="DO119" s="8"/>
      <c r="DP119" s="8"/>
      <c r="DQ119" s="8"/>
      <c r="DR119" s="8"/>
      <c r="DS119" s="8"/>
      <c r="DT119" s="8"/>
      <c r="DU119" s="8"/>
      <c r="DV119" s="8"/>
      <c r="DW119" s="8"/>
      <c r="DX119" s="8"/>
      <c r="DY119" s="8"/>
      <c r="DZ119" s="8"/>
      <c r="EA119" s="8"/>
      <c r="EB119" s="8"/>
      <c r="EC119" s="8"/>
      <c r="ED119" s="8"/>
      <c r="EE119" s="8"/>
      <c r="EF119" s="8"/>
      <c r="EG119" s="8"/>
      <c r="EH119" s="8"/>
      <c r="EI119" s="8"/>
      <c r="EJ119" s="8"/>
      <c r="EK119" s="8"/>
      <c r="EL119" s="8"/>
      <c r="EM119" s="8"/>
      <c r="EN119" s="8"/>
      <c r="EO119" s="8"/>
      <c r="EP119" s="8"/>
      <c r="EQ119" s="8"/>
      <c r="ER119" s="8"/>
      <c r="ES119" s="8"/>
      <c r="ET119" s="8"/>
      <c r="EU119" s="8"/>
      <c r="EV119" s="8"/>
      <c r="EW119" s="8"/>
      <c r="EX119" s="8"/>
      <c r="EY119" s="8"/>
      <c r="EZ119" s="8"/>
      <c r="FA119" s="8"/>
      <c r="FB119" s="8"/>
    </row>
    <row r="120" spans="2:158">
      <c r="B120" s="2"/>
      <c r="C120" s="2"/>
      <c r="D120" s="5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1329"/>
      <c r="S120" s="1326"/>
      <c r="T120" s="1326"/>
      <c r="U120" s="1326"/>
      <c r="V120" s="1326"/>
      <c r="W120" s="1326"/>
      <c r="X120" s="1326"/>
      <c r="Y120" s="1477"/>
      <c r="Z120" s="1477"/>
      <c r="AA120" s="1477"/>
      <c r="AB120" s="1477"/>
      <c r="AC120" s="1477"/>
      <c r="AD120" s="1477"/>
      <c r="AE120" s="1477"/>
      <c r="AF120" s="1477"/>
      <c r="AG120" s="1477"/>
      <c r="AH120" s="1477"/>
      <c r="AI120" s="1477"/>
      <c r="AJ120" s="1326"/>
      <c r="AK120" s="1326"/>
      <c r="AL120" s="1326"/>
      <c r="AM120" s="1326"/>
      <c r="AN120" s="1326"/>
      <c r="AO120" s="1326"/>
      <c r="AP120" s="1326"/>
      <c r="AQ120" s="1326"/>
      <c r="AR120" s="1326"/>
      <c r="AS120" s="1326"/>
      <c r="AT120" s="1326"/>
      <c r="AU120" s="1326"/>
      <c r="AV120" s="1326"/>
      <c r="AW120" s="1326"/>
      <c r="AX120" s="1326"/>
      <c r="AY120" s="1326"/>
      <c r="AZ120" s="1326"/>
      <c r="BA120" s="1326"/>
      <c r="BB120" s="1326"/>
      <c r="BC120" s="1324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  <c r="DD120" s="8"/>
      <c r="DE120" s="8"/>
      <c r="DF120" s="8"/>
      <c r="DG120" s="8"/>
      <c r="DH120" s="8"/>
      <c r="DI120" s="8"/>
      <c r="DJ120" s="8"/>
      <c r="DK120" s="8"/>
      <c r="DL120" s="8"/>
      <c r="DM120" s="8"/>
      <c r="DN120" s="8"/>
      <c r="DO120" s="8"/>
      <c r="DP120" s="8"/>
      <c r="DQ120" s="8"/>
      <c r="DR120" s="8"/>
      <c r="DS120" s="8"/>
      <c r="DT120" s="8"/>
      <c r="DU120" s="8"/>
      <c r="DV120" s="8"/>
      <c r="DW120" s="8"/>
      <c r="DX120" s="8"/>
      <c r="DY120" s="8"/>
      <c r="DZ120" s="8"/>
      <c r="EA120" s="8"/>
      <c r="EB120" s="8"/>
      <c r="EC120" s="8"/>
      <c r="ED120" s="8"/>
      <c r="EE120" s="8"/>
      <c r="EF120" s="8"/>
      <c r="EG120" s="8"/>
      <c r="EH120" s="8"/>
      <c r="EI120" s="8"/>
      <c r="EJ120" s="8"/>
      <c r="EK120" s="8"/>
      <c r="EL120" s="8"/>
      <c r="EM120" s="8"/>
      <c r="EN120" s="8"/>
      <c r="EO120" s="8"/>
      <c r="EP120" s="8"/>
      <c r="EQ120" s="8"/>
      <c r="ER120" s="8"/>
      <c r="ES120" s="8"/>
      <c r="ET120" s="8"/>
      <c r="EU120" s="8"/>
      <c r="EV120" s="8"/>
      <c r="EW120" s="8"/>
      <c r="EX120" s="8"/>
      <c r="EY120" s="8"/>
      <c r="EZ120" s="8"/>
      <c r="FA120" s="8"/>
      <c r="FB120" s="8"/>
    </row>
    <row r="121" spans="2:158">
      <c r="B121" s="2"/>
      <c r="C121" s="2"/>
      <c r="D121" s="5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1329"/>
      <c r="S121" s="1326"/>
      <c r="T121" s="1326"/>
      <c r="U121" s="1326"/>
      <c r="V121" s="1326"/>
      <c r="W121" s="1326"/>
      <c r="X121" s="1326"/>
      <c r="Y121" s="1477"/>
      <c r="Z121" s="1477"/>
      <c r="AA121" s="1477"/>
      <c r="AB121" s="1477"/>
      <c r="AC121" s="1477"/>
      <c r="AD121" s="1477"/>
      <c r="AE121" s="1477"/>
      <c r="AF121" s="1477"/>
      <c r="AG121" s="1477"/>
      <c r="AH121" s="1477"/>
      <c r="AI121" s="1477"/>
      <c r="AJ121" s="1326"/>
      <c r="AK121" s="1326"/>
      <c r="AL121" s="1326"/>
      <c r="AM121" s="1326"/>
      <c r="AN121" s="1326"/>
      <c r="AO121" s="1326"/>
      <c r="AP121" s="1326"/>
      <c r="AQ121" s="1326"/>
      <c r="AR121" s="1326"/>
      <c r="AS121" s="1326"/>
      <c r="AT121" s="1326"/>
      <c r="AU121" s="1326"/>
      <c r="AV121" s="1326"/>
      <c r="AW121" s="1326"/>
      <c r="AX121" s="1326"/>
      <c r="AY121" s="1326"/>
      <c r="AZ121" s="1326"/>
      <c r="BA121" s="1326"/>
      <c r="BB121" s="1326"/>
      <c r="BC121" s="1324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  <c r="DD121" s="8"/>
      <c r="DE121" s="8"/>
      <c r="DF121" s="8"/>
      <c r="DG121" s="8"/>
      <c r="DH121" s="8"/>
      <c r="DI121" s="8"/>
      <c r="DJ121" s="8"/>
      <c r="DK121" s="8"/>
      <c r="DL121" s="8"/>
      <c r="DM121" s="8"/>
      <c r="DN121" s="8"/>
      <c r="DO121" s="8"/>
      <c r="DP121" s="8"/>
      <c r="DQ121" s="8"/>
      <c r="DR121" s="8"/>
      <c r="DS121" s="8"/>
      <c r="DT121" s="8"/>
      <c r="DU121" s="8"/>
      <c r="DV121" s="8"/>
      <c r="DW121" s="8"/>
      <c r="DX121" s="8"/>
      <c r="DY121" s="8"/>
      <c r="DZ121" s="8"/>
      <c r="EA121" s="8"/>
      <c r="EB121" s="8"/>
      <c r="EC121" s="8"/>
      <c r="ED121" s="8"/>
      <c r="EE121" s="8"/>
      <c r="EF121" s="8"/>
      <c r="EG121" s="8"/>
      <c r="EH121" s="8"/>
      <c r="EI121" s="8"/>
      <c r="EJ121" s="8"/>
      <c r="EK121" s="8"/>
      <c r="EL121" s="8"/>
      <c r="EM121" s="8"/>
      <c r="EN121" s="8"/>
      <c r="EO121" s="8"/>
      <c r="EP121" s="8"/>
      <c r="EQ121" s="8"/>
      <c r="ER121" s="8"/>
      <c r="ES121" s="8"/>
      <c r="ET121" s="8"/>
      <c r="EU121" s="8"/>
      <c r="EV121" s="8"/>
      <c r="EW121" s="8"/>
      <c r="EX121" s="8"/>
      <c r="EY121" s="8"/>
      <c r="EZ121" s="8"/>
      <c r="FA121" s="8"/>
      <c r="FB121" s="8"/>
    </row>
    <row r="122" spans="2:158">
      <c r="B122" s="2"/>
      <c r="C122" s="2"/>
      <c r="D122" s="5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1329"/>
      <c r="S122" s="1326"/>
      <c r="T122" s="1326"/>
      <c r="U122" s="1326"/>
      <c r="V122" s="1326"/>
      <c r="W122" s="1326"/>
      <c r="X122" s="1326"/>
      <c r="Y122" s="1477"/>
      <c r="Z122" s="1477"/>
      <c r="AA122" s="1477"/>
      <c r="AB122" s="1477"/>
      <c r="AC122" s="1477"/>
      <c r="AD122" s="1477"/>
      <c r="AE122" s="1477"/>
      <c r="AF122" s="1477"/>
      <c r="AG122" s="1477"/>
      <c r="AH122" s="1477"/>
      <c r="AI122" s="1477"/>
      <c r="AJ122" s="1326"/>
      <c r="AK122" s="1477"/>
      <c r="AL122" s="1326"/>
      <c r="AM122" s="1326"/>
      <c r="AN122" s="1326"/>
      <c r="AO122" s="1326"/>
      <c r="AP122" s="1326"/>
      <c r="AQ122" s="1326"/>
      <c r="AR122" s="1326"/>
      <c r="AS122" s="1326"/>
      <c r="AT122" s="1326"/>
      <c r="AU122" s="1326"/>
      <c r="AV122" s="1326"/>
      <c r="AW122" s="1326"/>
      <c r="AX122" s="1326"/>
      <c r="AY122" s="1326"/>
      <c r="AZ122" s="1326"/>
      <c r="BA122" s="1326"/>
      <c r="BB122" s="1326"/>
      <c r="BC122" s="1324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  <c r="DD122" s="8"/>
      <c r="DE122" s="8"/>
      <c r="DF122" s="8"/>
      <c r="DG122" s="8"/>
      <c r="DH122" s="8"/>
      <c r="DI122" s="8"/>
      <c r="DJ122" s="8"/>
      <c r="DK122" s="8"/>
      <c r="DL122" s="8"/>
      <c r="DM122" s="8"/>
      <c r="DN122" s="8"/>
      <c r="DO122" s="8"/>
      <c r="DP122" s="8"/>
      <c r="DQ122" s="8"/>
      <c r="DR122" s="8"/>
      <c r="DS122" s="8"/>
      <c r="DT122" s="8"/>
      <c r="DU122" s="8"/>
      <c r="DV122" s="8"/>
      <c r="DW122" s="8"/>
      <c r="DX122" s="8"/>
      <c r="DY122" s="8"/>
      <c r="DZ122" s="8"/>
      <c r="EA122" s="8"/>
      <c r="EB122" s="8"/>
      <c r="EC122" s="8"/>
      <c r="ED122" s="8"/>
      <c r="EE122" s="8"/>
      <c r="EF122" s="8"/>
      <c r="EG122" s="8"/>
      <c r="EH122" s="8"/>
      <c r="EI122" s="8"/>
      <c r="EJ122" s="8"/>
      <c r="EK122" s="8"/>
      <c r="EL122" s="8"/>
      <c r="EM122" s="8"/>
      <c r="EN122" s="8"/>
      <c r="EO122" s="8"/>
      <c r="EP122" s="8"/>
      <c r="EQ122" s="8"/>
      <c r="ER122" s="8"/>
      <c r="ES122" s="8"/>
      <c r="ET122" s="8"/>
      <c r="EU122" s="8"/>
      <c r="EV122" s="8"/>
      <c r="EW122" s="8"/>
      <c r="EX122" s="8"/>
      <c r="EY122" s="8"/>
      <c r="EZ122" s="8"/>
      <c r="FA122" s="8"/>
      <c r="FB122" s="8"/>
    </row>
    <row r="123" spans="2:158">
      <c r="B123" s="2"/>
      <c r="C123" s="2"/>
      <c r="D123" s="5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1329"/>
      <c r="S123" s="1326"/>
      <c r="T123" s="1326"/>
      <c r="U123" s="1326"/>
      <c r="V123" s="1326"/>
      <c r="W123" s="1326"/>
      <c r="X123" s="1326"/>
      <c r="Y123" s="1477"/>
      <c r="Z123" s="1477"/>
      <c r="AA123" s="1477"/>
      <c r="AB123" s="1477"/>
      <c r="AC123" s="1477"/>
      <c r="AD123" s="1477"/>
      <c r="AE123" s="1477"/>
      <c r="AF123" s="1477"/>
      <c r="AG123" s="1477"/>
      <c r="AH123" s="1477"/>
      <c r="AI123" s="1477"/>
      <c r="AJ123" s="1326"/>
      <c r="AK123" s="1477"/>
      <c r="AL123" s="1326"/>
      <c r="AM123" s="1326"/>
      <c r="AN123" s="1326"/>
      <c r="AO123" s="1326"/>
      <c r="AP123" s="1326"/>
      <c r="AQ123" s="1326"/>
      <c r="AR123" s="1326"/>
      <c r="AS123" s="1326"/>
      <c r="AT123" s="1326"/>
      <c r="AU123" s="1326"/>
      <c r="AV123" s="1326"/>
      <c r="AW123" s="1326"/>
      <c r="AX123" s="1326"/>
      <c r="AY123" s="1326"/>
      <c r="AZ123" s="1326"/>
      <c r="BA123" s="1326"/>
      <c r="BB123" s="1326"/>
      <c r="BC123" s="1324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  <c r="DE123" s="8"/>
      <c r="DF123" s="8"/>
      <c r="DG123" s="8"/>
      <c r="DH123" s="8"/>
      <c r="DI123" s="8"/>
      <c r="DJ123" s="8"/>
      <c r="DK123" s="8"/>
      <c r="DL123" s="8"/>
      <c r="DM123" s="8"/>
      <c r="DN123" s="8"/>
      <c r="DO123" s="8"/>
      <c r="DP123" s="8"/>
      <c r="DQ123" s="8"/>
      <c r="DR123" s="8"/>
      <c r="DS123" s="8"/>
      <c r="DT123" s="8"/>
      <c r="DU123" s="8"/>
      <c r="DV123" s="8"/>
      <c r="DW123" s="8"/>
      <c r="DX123" s="8"/>
      <c r="DY123" s="8"/>
      <c r="DZ123" s="8"/>
      <c r="EA123" s="8"/>
      <c r="EB123" s="8"/>
      <c r="EC123" s="8"/>
      <c r="ED123" s="8"/>
      <c r="EE123" s="8"/>
      <c r="EF123" s="8"/>
      <c r="EG123" s="8"/>
      <c r="EH123" s="8"/>
      <c r="EI123" s="8"/>
      <c r="EJ123" s="8"/>
      <c r="EK123" s="8"/>
      <c r="EL123" s="8"/>
      <c r="EM123" s="8"/>
      <c r="EN123" s="8"/>
      <c r="EO123" s="8"/>
      <c r="EP123" s="8"/>
      <c r="EQ123" s="8"/>
      <c r="ER123" s="8"/>
      <c r="ES123" s="8"/>
      <c r="ET123" s="8"/>
      <c r="EU123" s="8"/>
      <c r="EV123" s="8"/>
      <c r="EW123" s="8"/>
      <c r="EX123" s="8"/>
      <c r="EY123" s="8"/>
      <c r="EZ123" s="8"/>
      <c r="FA123" s="8"/>
      <c r="FB123" s="8"/>
    </row>
    <row r="124" spans="2:158">
      <c r="B124" s="2"/>
      <c r="C124" s="2"/>
      <c r="D124" s="5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1329"/>
      <c r="S124" s="1326"/>
      <c r="T124" s="1326"/>
      <c r="U124" s="1482" t="s">
        <v>46</v>
      </c>
      <c r="V124" s="1326"/>
      <c r="W124" s="1326"/>
      <c r="X124" s="1326"/>
      <c r="Y124" s="1477"/>
      <c r="Z124" s="1477"/>
      <c r="AA124" s="1477"/>
      <c r="AB124" s="1477"/>
      <c r="AC124" s="1477"/>
      <c r="AD124" s="1477"/>
      <c r="AE124" s="1477"/>
      <c r="AF124" s="1477"/>
      <c r="AG124" s="1477"/>
      <c r="AH124" s="1326"/>
      <c r="AI124" s="1326"/>
      <c r="AJ124" s="1326"/>
      <c r="AK124" s="1477"/>
      <c r="AL124" s="1326"/>
      <c r="AM124" s="1326"/>
      <c r="AN124" s="1326"/>
      <c r="AO124" s="1326"/>
      <c r="AP124" s="1326"/>
      <c r="AQ124" s="1326"/>
      <c r="AR124" s="1326"/>
      <c r="AS124" s="1326"/>
      <c r="AT124" s="1326"/>
      <c r="AU124" s="1326"/>
      <c r="AV124" s="1326"/>
      <c r="AW124" s="1326"/>
      <c r="AX124" s="1326"/>
      <c r="AY124" s="1326"/>
      <c r="AZ124" s="1326"/>
      <c r="BA124" s="1326"/>
      <c r="BB124" s="1326"/>
      <c r="BC124" s="1324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  <c r="DD124" s="8"/>
      <c r="DE124" s="8"/>
      <c r="DF124" s="8"/>
      <c r="DG124" s="8"/>
      <c r="DH124" s="8"/>
      <c r="DI124" s="8"/>
      <c r="DJ124" s="8"/>
      <c r="DK124" s="8"/>
      <c r="DL124" s="8"/>
      <c r="DM124" s="8"/>
      <c r="DN124" s="8"/>
      <c r="DO124" s="8"/>
      <c r="DP124" s="8"/>
      <c r="DQ124" s="8"/>
      <c r="DR124" s="8"/>
      <c r="DS124" s="8"/>
      <c r="DT124" s="8"/>
      <c r="DU124" s="8"/>
      <c r="DV124" s="8"/>
      <c r="DW124" s="8"/>
      <c r="DX124" s="8"/>
      <c r="DY124" s="8"/>
      <c r="DZ124" s="8"/>
      <c r="EA124" s="8"/>
      <c r="EB124" s="8"/>
      <c r="EC124" s="8"/>
      <c r="ED124" s="8"/>
      <c r="EE124" s="8"/>
      <c r="EF124" s="8"/>
      <c r="EG124" s="8"/>
      <c r="EH124" s="8"/>
      <c r="EI124" s="8"/>
      <c r="EJ124" s="8"/>
      <c r="EK124" s="8"/>
      <c r="EL124" s="8"/>
      <c r="EM124" s="8"/>
      <c r="EN124" s="8"/>
      <c r="EO124" s="8"/>
      <c r="EP124" s="8"/>
      <c r="EQ124" s="8"/>
      <c r="ER124" s="8"/>
      <c r="ES124" s="8"/>
      <c r="ET124" s="8"/>
      <c r="EU124" s="8"/>
      <c r="EV124" s="8"/>
      <c r="EW124" s="8"/>
      <c r="EX124" s="8"/>
      <c r="EY124" s="8"/>
      <c r="EZ124" s="8"/>
      <c r="FA124" s="8"/>
      <c r="FB124" s="8"/>
    </row>
    <row r="125" spans="2:158">
      <c r="B125" s="2"/>
      <c r="C125" s="2"/>
      <c r="D125" s="5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1329"/>
      <c r="S125" s="1326"/>
      <c r="T125" s="1326"/>
      <c r="U125" s="1326"/>
      <c r="V125" s="1326"/>
      <c r="W125" s="1326"/>
      <c r="X125" s="1326"/>
      <c r="Y125" s="1477"/>
      <c r="Z125" s="1477"/>
      <c r="AA125" s="1477"/>
      <c r="AB125" s="1477"/>
      <c r="AC125" s="1477"/>
      <c r="AD125" s="1477"/>
      <c r="AE125" s="1477"/>
      <c r="AF125" s="1477"/>
      <c r="AG125" s="1477"/>
      <c r="AH125" s="1326"/>
      <c r="AI125" s="1326"/>
      <c r="AJ125" s="1326"/>
      <c r="AK125" s="1477"/>
      <c r="AL125" s="1326"/>
      <c r="AM125" s="1326"/>
      <c r="AN125" s="1326"/>
      <c r="AO125" s="1326"/>
      <c r="AP125" s="1326"/>
      <c r="AQ125" s="1326"/>
      <c r="AR125" s="1326"/>
      <c r="AS125" s="1326"/>
      <c r="AT125" s="1326"/>
      <c r="AU125" s="1326"/>
      <c r="AV125" s="1326"/>
      <c r="AW125" s="1326"/>
      <c r="AX125" s="1326"/>
      <c r="AY125" s="1326"/>
      <c r="AZ125" s="1326"/>
      <c r="BA125" s="1326"/>
      <c r="BB125" s="1326"/>
      <c r="BC125" s="1324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  <c r="DE125" s="8"/>
      <c r="DF125" s="8"/>
      <c r="DG125" s="8"/>
      <c r="DH125" s="8"/>
      <c r="DI125" s="8"/>
      <c r="DJ125" s="8"/>
      <c r="DK125" s="8"/>
      <c r="DL125" s="8"/>
      <c r="DM125" s="8"/>
      <c r="DN125" s="8"/>
      <c r="DO125" s="8"/>
      <c r="DP125" s="8"/>
      <c r="DQ125" s="8"/>
      <c r="DR125" s="8"/>
      <c r="DS125" s="8"/>
      <c r="DT125" s="8"/>
      <c r="DU125" s="8"/>
      <c r="DV125" s="8"/>
      <c r="DW125" s="8"/>
      <c r="DX125" s="8"/>
      <c r="DY125" s="8"/>
      <c r="DZ125" s="8"/>
      <c r="EA125" s="8"/>
      <c r="EB125" s="8"/>
      <c r="EC125" s="8"/>
      <c r="ED125" s="8"/>
      <c r="EE125" s="8"/>
      <c r="EF125" s="8"/>
      <c r="EG125" s="8"/>
      <c r="EH125" s="8"/>
      <c r="EI125" s="8"/>
      <c r="EJ125" s="8"/>
      <c r="EK125" s="8"/>
      <c r="EL125" s="8"/>
      <c r="EM125" s="8"/>
      <c r="EN125" s="8"/>
      <c r="EO125" s="8"/>
      <c r="EP125" s="8"/>
      <c r="EQ125" s="8"/>
      <c r="ER125" s="8"/>
      <c r="ES125" s="8"/>
      <c r="ET125" s="8"/>
      <c r="EU125" s="8"/>
      <c r="EV125" s="8"/>
      <c r="EW125" s="8"/>
      <c r="EX125" s="8"/>
      <c r="EY125" s="8"/>
      <c r="EZ125" s="8"/>
      <c r="FA125" s="8"/>
      <c r="FB125" s="8"/>
    </row>
    <row r="126" spans="2:158">
      <c r="B126" s="2"/>
      <c r="C126" s="2"/>
      <c r="D126" s="5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1329"/>
      <c r="S126" s="1326"/>
      <c r="T126" s="1326"/>
      <c r="U126" s="1483" t="s">
        <v>108</v>
      </c>
      <c r="V126" s="1483" t="s">
        <v>109</v>
      </c>
      <c r="W126" s="1483" t="s">
        <v>110</v>
      </c>
      <c r="X126" s="1483" t="s">
        <v>111</v>
      </c>
      <c r="Y126" s="1483" t="s">
        <v>112</v>
      </c>
      <c r="Z126" s="1483" t="s">
        <v>113</v>
      </c>
      <c r="AA126" s="1483" t="s">
        <v>114</v>
      </c>
      <c r="AB126" s="1483" t="s">
        <v>115</v>
      </c>
      <c r="AC126" s="1483" t="s">
        <v>116</v>
      </c>
      <c r="AD126" s="1483" t="s">
        <v>117</v>
      </c>
      <c r="AE126" s="1483" t="s">
        <v>118</v>
      </c>
      <c r="AF126" s="1483" t="s">
        <v>119</v>
      </c>
      <c r="AG126" s="1477"/>
      <c r="AH126" s="1326"/>
      <c r="AI126" s="1326"/>
      <c r="AJ126" s="1326"/>
      <c r="AK126" s="1477"/>
      <c r="AL126" s="1326"/>
      <c r="AM126" s="1326"/>
      <c r="AN126" s="1326"/>
      <c r="AO126" s="1326"/>
      <c r="AP126" s="1326"/>
      <c r="AQ126" s="1326"/>
      <c r="AR126" s="1326"/>
      <c r="AS126" s="1326"/>
      <c r="AT126" s="1326"/>
      <c r="AU126" s="1326"/>
      <c r="AV126" s="1326"/>
      <c r="AW126" s="1326"/>
      <c r="AX126" s="1326"/>
      <c r="AY126" s="1326"/>
      <c r="AZ126" s="1326"/>
      <c r="BA126" s="1326"/>
      <c r="BB126" s="1326"/>
      <c r="BC126" s="1324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  <c r="DD126" s="8"/>
      <c r="DE126" s="8"/>
      <c r="DF126" s="8"/>
      <c r="DG126" s="8"/>
      <c r="DH126" s="8"/>
      <c r="DI126" s="8"/>
      <c r="DJ126" s="8"/>
      <c r="DK126" s="8"/>
      <c r="DL126" s="8"/>
      <c r="DM126" s="8"/>
      <c r="DN126" s="8"/>
      <c r="DO126" s="8"/>
      <c r="DP126" s="8"/>
      <c r="DQ126" s="8"/>
      <c r="DR126" s="8"/>
      <c r="DS126" s="8"/>
      <c r="DT126" s="8"/>
      <c r="DU126" s="8"/>
      <c r="DV126" s="8"/>
      <c r="DW126" s="8"/>
      <c r="DX126" s="8"/>
      <c r="DY126" s="8"/>
      <c r="DZ126" s="8"/>
      <c r="EA126" s="8"/>
      <c r="EB126" s="8"/>
      <c r="EC126" s="8"/>
      <c r="ED126" s="8"/>
      <c r="EE126" s="8"/>
      <c r="EF126" s="8"/>
      <c r="EG126" s="8"/>
      <c r="EH126" s="8"/>
      <c r="EI126" s="8"/>
      <c r="EJ126" s="8"/>
      <c r="EK126" s="8"/>
      <c r="EL126" s="8"/>
      <c r="EM126" s="8"/>
      <c r="EN126" s="8"/>
      <c r="EO126" s="8"/>
      <c r="EP126" s="8"/>
      <c r="EQ126" s="8"/>
      <c r="ER126" s="8"/>
      <c r="ES126" s="8"/>
      <c r="ET126" s="8"/>
      <c r="EU126" s="8"/>
      <c r="EV126" s="8"/>
      <c r="EW126" s="8"/>
      <c r="EX126" s="8"/>
      <c r="EY126" s="8"/>
      <c r="EZ126" s="8"/>
      <c r="FA126" s="8"/>
      <c r="FB126" s="8"/>
    </row>
    <row r="127" spans="2:158">
      <c r="B127" s="2"/>
      <c r="C127" s="2"/>
      <c r="D127" s="5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1329"/>
      <c r="S127" s="1326"/>
      <c r="T127" s="1326" t="s">
        <v>249</v>
      </c>
      <c r="U127" s="1484">
        <f>E66</f>
        <v>307.96829820000005</v>
      </c>
      <c r="V127" s="1484">
        <f t="shared" ref="V127:AF127" si="8">F66</f>
        <v>285.59164079999999</v>
      </c>
      <c r="W127" s="1484">
        <f t="shared" si="8"/>
        <v>328.93897969999995</v>
      </c>
      <c r="X127" s="1484">
        <f t="shared" si="8"/>
        <v>315.64368210000004</v>
      </c>
      <c r="Y127" s="1484">
        <f t="shared" si="8"/>
        <v>349.27983810000001</v>
      </c>
      <c r="Z127" s="1484">
        <f t="shared" si="8"/>
        <v>333.82701930000007</v>
      </c>
      <c r="AA127" s="1484">
        <f t="shared" si="8"/>
        <v>334.46226679999995</v>
      </c>
      <c r="AB127" s="1484">
        <f t="shared" si="8"/>
        <v>347.79730629999995</v>
      </c>
      <c r="AC127" s="1484">
        <f t="shared" si="8"/>
        <v>340.94819669999998</v>
      </c>
      <c r="AD127" s="1484">
        <f t="shared" si="8"/>
        <v>346.9048335</v>
      </c>
      <c r="AE127" s="1484">
        <f t="shared" si="8"/>
        <v>333.01876169999997</v>
      </c>
      <c r="AF127" s="1484">
        <f t="shared" si="8"/>
        <v>349.52970579999999</v>
      </c>
      <c r="AG127" s="1476">
        <f t="shared" ref="AG127:AG132" si="9">SUM(U127:AF127)</f>
        <v>3973.9105290000002</v>
      </c>
      <c r="AH127" s="1326"/>
      <c r="AI127" s="1326"/>
      <c r="AJ127" s="1326"/>
      <c r="AK127" s="1477"/>
      <c r="AL127" s="1326"/>
      <c r="AM127" s="1326"/>
      <c r="AN127" s="1326"/>
      <c r="AO127" s="1326"/>
      <c r="AP127" s="1326"/>
      <c r="AQ127" s="1326"/>
      <c r="AR127" s="1326"/>
      <c r="AS127" s="1326"/>
      <c r="AT127" s="1326"/>
      <c r="AU127" s="1326"/>
      <c r="AV127" s="1326"/>
      <c r="AW127" s="1326"/>
      <c r="AX127" s="1326"/>
      <c r="AY127" s="1326"/>
      <c r="AZ127" s="1326"/>
      <c r="BA127" s="1326"/>
      <c r="BB127" s="1326"/>
      <c r="BC127" s="1324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8"/>
      <c r="DW127" s="8"/>
      <c r="DX127" s="8"/>
      <c r="DY127" s="8"/>
      <c r="DZ127" s="8"/>
      <c r="EA127" s="8"/>
      <c r="EB127" s="8"/>
      <c r="EC127" s="8"/>
      <c r="ED127" s="8"/>
      <c r="EE127" s="8"/>
      <c r="EF127" s="8"/>
      <c r="EG127" s="8"/>
      <c r="EH127" s="8"/>
      <c r="EI127" s="8"/>
      <c r="EJ127" s="8"/>
      <c r="EK127" s="8"/>
      <c r="EL127" s="8"/>
      <c r="EM127" s="8"/>
      <c r="EN127" s="8"/>
      <c r="EO127" s="8"/>
      <c r="EP127" s="8"/>
      <c r="EQ127" s="8"/>
      <c r="ER127" s="8"/>
      <c r="ES127" s="8"/>
      <c r="ET127" s="8"/>
      <c r="EU127" s="8"/>
      <c r="EV127" s="8"/>
      <c r="EW127" s="8"/>
      <c r="EX127" s="8"/>
      <c r="EY127" s="8"/>
      <c r="EZ127" s="8"/>
      <c r="FA127" s="8"/>
      <c r="FB127" s="8"/>
    </row>
    <row r="128" spans="2:158">
      <c r="B128" s="2"/>
      <c r="C128" s="2"/>
      <c r="D128" s="5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1329"/>
      <c r="S128" s="1326"/>
      <c r="T128" s="1326" t="s">
        <v>251</v>
      </c>
      <c r="U128" s="1484">
        <f>E30</f>
        <v>320.308763</v>
      </c>
      <c r="V128" s="1484">
        <f t="shared" ref="V128:AF128" si="10">F30</f>
        <v>287.50252599999999</v>
      </c>
      <c r="W128" s="1484">
        <f t="shared" si="10"/>
        <v>328.142335</v>
      </c>
      <c r="X128" s="1484">
        <f t="shared" si="10"/>
        <v>331.01410599999997</v>
      </c>
      <c r="Y128" s="1484">
        <f t="shared" si="10"/>
        <v>324.93961300000001</v>
      </c>
      <c r="Z128" s="1484">
        <f t="shared" si="10"/>
        <v>333.13907300000005</v>
      </c>
      <c r="AA128" s="1484">
        <f t="shared" si="10"/>
        <v>341.90326599999997</v>
      </c>
      <c r="AB128" s="1484">
        <f t="shared" si="10"/>
        <v>328.95955300000003</v>
      </c>
      <c r="AC128" s="1484">
        <f t="shared" si="10"/>
        <v>306.519049</v>
      </c>
      <c r="AD128" s="1484">
        <f t="shared" si="10"/>
        <v>335.95341199999996</v>
      </c>
      <c r="AE128" s="1484">
        <f t="shared" si="10"/>
        <v>294.17851200000001</v>
      </c>
      <c r="AF128" s="1484">
        <f t="shared" si="10"/>
        <v>343.875112</v>
      </c>
      <c r="AG128" s="1476">
        <f t="shared" si="9"/>
        <v>3876.43532</v>
      </c>
      <c r="AH128" s="1326"/>
      <c r="AI128" s="1326"/>
      <c r="AJ128" s="1326"/>
      <c r="AK128" s="1477"/>
      <c r="AL128" s="1326"/>
      <c r="AM128" s="1326"/>
      <c r="AN128" s="1326"/>
      <c r="AO128" s="1326"/>
      <c r="AP128" s="1326"/>
      <c r="AQ128" s="1326"/>
      <c r="AR128" s="1326"/>
      <c r="AS128" s="1326"/>
      <c r="AT128" s="1326"/>
      <c r="AU128" s="1326"/>
      <c r="AV128" s="1326"/>
      <c r="AW128" s="1326"/>
      <c r="AX128" s="1326"/>
      <c r="AY128" s="1326"/>
      <c r="AZ128" s="1326"/>
      <c r="BA128" s="1326"/>
      <c r="BB128" s="1326"/>
      <c r="BC128" s="1324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</row>
    <row r="129" spans="2:158">
      <c r="B129" s="2"/>
      <c r="C129" s="2"/>
      <c r="D129" s="5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1329"/>
      <c r="S129" s="1326"/>
      <c r="T129" s="1326" t="s">
        <v>311</v>
      </c>
      <c r="U129" s="1484">
        <f>E58</f>
        <v>282.75758440000004</v>
      </c>
      <c r="V129" s="1484">
        <f t="shared" ref="V129:AF129" si="11">F58</f>
        <v>247.84898670000001</v>
      </c>
      <c r="W129" s="1484">
        <f t="shared" si="11"/>
        <v>264.12889660000002</v>
      </c>
      <c r="X129" s="1484">
        <f t="shared" si="11"/>
        <v>240.64183129999998</v>
      </c>
      <c r="Y129" s="1484">
        <f t="shared" si="11"/>
        <v>295.44635850000003</v>
      </c>
      <c r="Z129" s="1484">
        <f t="shared" si="11"/>
        <v>272.41615100000001</v>
      </c>
      <c r="AA129" s="1484">
        <f t="shared" si="11"/>
        <v>289.8118814</v>
      </c>
      <c r="AB129" s="1484">
        <f t="shared" si="11"/>
        <v>281.05456290000006</v>
      </c>
      <c r="AC129" s="1484">
        <f t="shared" si="11"/>
        <v>278.23142540000003</v>
      </c>
      <c r="AD129" s="1484">
        <f t="shared" si="11"/>
        <v>274.51268650000003</v>
      </c>
      <c r="AE129" s="1484">
        <f t="shared" si="11"/>
        <v>267.11467199999998</v>
      </c>
      <c r="AF129" s="1484">
        <f t="shared" si="11"/>
        <v>277.05624760000001</v>
      </c>
      <c r="AG129" s="1476">
        <f t="shared" si="9"/>
        <v>3271.0212843000008</v>
      </c>
      <c r="AH129" s="1477"/>
      <c r="AI129" s="1477"/>
      <c r="AJ129" s="1326"/>
      <c r="AK129" s="1477"/>
      <c r="AL129" s="1326"/>
      <c r="AM129" s="1326"/>
      <c r="AN129" s="1326"/>
      <c r="AO129" s="1326"/>
      <c r="AP129" s="1326"/>
      <c r="AQ129" s="1326"/>
      <c r="AR129" s="1326"/>
      <c r="AS129" s="1326"/>
      <c r="AT129" s="1326"/>
      <c r="AU129" s="1326"/>
      <c r="AV129" s="1326"/>
      <c r="AW129" s="1326"/>
      <c r="AX129" s="1326"/>
      <c r="AY129" s="1326"/>
      <c r="AZ129" s="1326"/>
      <c r="BA129" s="1326"/>
      <c r="BB129" s="1326"/>
      <c r="BC129" s="1324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</row>
    <row r="130" spans="2:158">
      <c r="B130" s="2"/>
      <c r="C130" s="2"/>
      <c r="D130" s="5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1329"/>
      <c r="S130" s="1326"/>
      <c r="T130" s="1326" t="s">
        <v>136</v>
      </c>
      <c r="U130" s="1484">
        <f>E86</f>
        <v>279.10496399999994</v>
      </c>
      <c r="V130" s="1484">
        <f t="shared" ref="V130:AF130" si="12">F86</f>
        <v>221.83649099999997</v>
      </c>
      <c r="W130" s="1484">
        <f t="shared" si="12"/>
        <v>301.926514</v>
      </c>
      <c r="X130" s="1484">
        <f t="shared" si="12"/>
        <v>301.91404499999999</v>
      </c>
      <c r="Y130" s="1484">
        <f t="shared" si="12"/>
        <v>321.58768099999998</v>
      </c>
      <c r="Z130" s="1484">
        <f t="shared" si="12"/>
        <v>314.45065199999999</v>
      </c>
      <c r="AA130" s="1484">
        <f t="shared" si="12"/>
        <v>313.38665900000001</v>
      </c>
      <c r="AB130" s="1484">
        <f t="shared" si="12"/>
        <v>315.84083000000004</v>
      </c>
      <c r="AC130" s="1484">
        <f t="shared" si="12"/>
        <v>279.10357699999997</v>
      </c>
      <c r="AD130" s="1484">
        <f t="shared" si="12"/>
        <v>311.19215499999996</v>
      </c>
      <c r="AE130" s="1484">
        <f t="shared" si="12"/>
        <v>303.98090300000001</v>
      </c>
      <c r="AF130" s="1484">
        <f t="shared" si="12"/>
        <v>309.52794299999999</v>
      </c>
      <c r="AG130" s="1476">
        <f t="shared" si="9"/>
        <v>3573.8524139999995</v>
      </c>
      <c r="AH130" s="1477"/>
      <c r="AI130" s="1477"/>
      <c r="AJ130" s="1326"/>
      <c r="AK130" s="1326"/>
      <c r="AL130" s="1326"/>
      <c r="AM130" s="1326"/>
      <c r="AN130" s="1326"/>
      <c r="AO130" s="1326"/>
      <c r="AP130" s="1326"/>
      <c r="AQ130" s="1326"/>
      <c r="AR130" s="1326"/>
      <c r="AS130" s="1326"/>
      <c r="AT130" s="1326"/>
      <c r="AU130" s="1326"/>
      <c r="AV130" s="1326"/>
      <c r="AW130" s="1326"/>
      <c r="AX130" s="1326"/>
      <c r="AY130" s="1326"/>
      <c r="AZ130" s="1326"/>
      <c r="BA130" s="1326"/>
      <c r="BB130" s="1326"/>
      <c r="BC130" s="1324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</row>
    <row r="131" spans="2:158">
      <c r="B131" s="2"/>
      <c r="C131" s="2"/>
      <c r="D131" s="5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1329"/>
      <c r="S131" s="1326"/>
      <c r="T131" s="1326" t="s">
        <v>344</v>
      </c>
      <c r="U131" s="1484">
        <f>E18</f>
        <v>61.409386000000005</v>
      </c>
      <c r="V131" s="1484">
        <f t="shared" ref="V131:AF131" si="13">F18</f>
        <v>58.118096899999998</v>
      </c>
      <c r="W131" s="1484">
        <f t="shared" si="13"/>
        <v>69.98247889999999</v>
      </c>
      <c r="X131" s="1484">
        <f t="shared" si="13"/>
        <v>73.330063599999988</v>
      </c>
      <c r="Y131" s="1484">
        <f t="shared" si="13"/>
        <v>76.910293499999995</v>
      </c>
      <c r="Z131" s="1484">
        <f t="shared" si="13"/>
        <v>69.365351700000005</v>
      </c>
      <c r="AA131" s="1484">
        <f t="shared" si="13"/>
        <v>86.284618499999993</v>
      </c>
      <c r="AB131" s="1484">
        <f t="shared" si="13"/>
        <v>86.133552000000009</v>
      </c>
      <c r="AC131" s="1484">
        <f t="shared" si="13"/>
        <v>84.673200399999999</v>
      </c>
      <c r="AD131" s="1484">
        <f t="shared" si="13"/>
        <v>86.738851400000016</v>
      </c>
      <c r="AE131" s="1484">
        <f t="shared" si="13"/>
        <v>82.798808100000002</v>
      </c>
      <c r="AF131" s="1484">
        <f t="shared" si="13"/>
        <v>73.131211899999997</v>
      </c>
      <c r="AG131" s="1476">
        <f t="shared" si="9"/>
        <v>908.8759129</v>
      </c>
      <c r="AH131" s="1477"/>
      <c r="AI131" s="1477"/>
      <c r="AJ131" s="1326"/>
      <c r="AK131" s="1326"/>
      <c r="AL131" s="1326"/>
      <c r="AM131" s="1326"/>
      <c r="AN131" s="1326"/>
      <c r="AO131" s="1326"/>
      <c r="AP131" s="1326"/>
      <c r="AQ131" s="1326"/>
      <c r="AR131" s="1326"/>
      <c r="AS131" s="1326"/>
      <c r="AT131" s="1326"/>
      <c r="AU131" s="1326"/>
      <c r="AV131" s="1326"/>
      <c r="AW131" s="1326"/>
      <c r="AX131" s="1326"/>
      <c r="AY131" s="1326"/>
      <c r="AZ131" s="1326"/>
      <c r="BA131" s="1326"/>
      <c r="BB131" s="1326"/>
      <c r="BC131" s="1324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</row>
    <row r="132" spans="2:158">
      <c r="B132" s="2"/>
      <c r="C132" s="2"/>
      <c r="D132" s="5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1329"/>
      <c r="S132" s="1326"/>
      <c r="T132" s="1326" t="s">
        <v>252</v>
      </c>
      <c r="U132" s="1477">
        <f>E54</f>
        <v>41.269151999999998</v>
      </c>
      <c r="V132" s="1477">
        <f t="shared" ref="V132:AF132" si="14">F54</f>
        <v>44.323322500000003</v>
      </c>
      <c r="W132" s="1477">
        <f t="shared" si="14"/>
        <v>47.238019300000005</v>
      </c>
      <c r="X132" s="1477">
        <f t="shared" si="14"/>
        <v>44.411841199999998</v>
      </c>
      <c r="Y132" s="1477">
        <f t="shared" si="14"/>
        <v>43.68785530000001</v>
      </c>
      <c r="Z132" s="1477">
        <f t="shared" si="14"/>
        <v>42.962592900000004</v>
      </c>
      <c r="AA132" s="1477">
        <f t="shared" si="14"/>
        <v>40.158093399999998</v>
      </c>
      <c r="AB132" s="1477">
        <f t="shared" si="14"/>
        <v>40.559624200000002</v>
      </c>
      <c r="AC132" s="1477">
        <f t="shared" si="14"/>
        <v>38.411174900000006</v>
      </c>
      <c r="AD132" s="1477">
        <f t="shared" si="14"/>
        <v>43.030534100000004</v>
      </c>
      <c r="AE132" s="1477">
        <f t="shared" si="14"/>
        <v>43.289051000000001</v>
      </c>
      <c r="AF132" s="1477">
        <f t="shared" si="14"/>
        <v>44.241088999999995</v>
      </c>
      <c r="AG132" s="1476">
        <f t="shared" si="9"/>
        <v>513.58234979999997</v>
      </c>
      <c r="AH132" s="1477"/>
      <c r="AI132" s="1477"/>
      <c r="AJ132" s="1326"/>
      <c r="AK132" s="1326"/>
      <c r="AL132" s="1326"/>
      <c r="AM132" s="1326"/>
      <c r="AN132" s="1326"/>
      <c r="AO132" s="1326"/>
      <c r="AP132" s="1326"/>
      <c r="AQ132" s="1326"/>
      <c r="AR132" s="1326"/>
      <c r="AS132" s="1326"/>
      <c r="AT132" s="1326"/>
      <c r="AU132" s="1326"/>
      <c r="AV132" s="1326"/>
      <c r="AW132" s="1326"/>
      <c r="AX132" s="1326"/>
      <c r="AY132" s="1326"/>
      <c r="AZ132" s="1326"/>
      <c r="BA132" s="1326"/>
      <c r="BB132" s="1326"/>
      <c r="BC132" s="1324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</row>
    <row r="133" spans="2:158">
      <c r="B133" s="2"/>
      <c r="C133" s="2"/>
      <c r="D133" s="5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1329"/>
      <c r="S133" s="1326"/>
      <c r="T133" s="1326"/>
      <c r="U133" s="1484"/>
      <c r="V133" s="1484"/>
      <c r="W133" s="1484"/>
      <c r="X133" s="1484"/>
      <c r="Y133" s="1484"/>
      <c r="Z133" s="1484"/>
      <c r="AA133" s="1484"/>
      <c r="AB133" s="1484"/>
      <c r="AC133" s="1484"/>
      <c r="AD133" s="1484"/>
      <c r="AE133" s="1484"/>
      <c r="AF133" s="1484"/>
      <c r="AG133" s="1476"/>
      <c r="AH133" s="1477"/>
      <c r="AI133" s="1477"/>
      <c r="AJ133" s="1326"/>
      <c r="AK133" s="1326"/>
      <c r="AL133" s="1326"/>
      <c r="AM133" s="1326"/>
      <c r="AN133" s="1326"/>
      <c r="AO133" s="1326"/>
      <c r="AP133" s="1326"/>
      <c r="AQ133" s="1326"/>
      <c r="AR133" s="1326"/>
      <c r="AS133" s="1326"/>
      <c r="AT133" s="1326"/>
      <c r="AU133" s="1326"/>
      <c r="AV133" s="1326"/>
      <c r="AW133" s="1326"/>
      <c r="AX133" s="1326"/>
      <c r="AY133" s="1326"/>
      <c r="AZ133" s="1326"/>
      <c r="BA133" s="1326"/>
      <c r="BB133" s="1326"/>
      <c r="BC133" s="1324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</row>
    <row r="134" spans="2:158">
      <c r="B134" s="2"/>
      <c r="C134" s="2"/>
      <c r="D134" s="5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1329"/>
      <c r="S134" s="1326"/>
      <c r="T134" s="1326"/>
      <c r="U134" s="1484"/>
      <c r="V134" s="1484"/>
      <c r="W134" s="1484"/>
      <c r="X134" s="1484"/>
      <c r="Y134" s="1484"/>
      <c r="Z134" s="1484"/>
      <c r="AA134" s="1484"/>
      <c r="AB134" s="1484"/>
      <c r="AC134" s="1484"/>
      <c r="AD134" s="1484"/>
      <c r="AE134" s="1484"/>
      <c r="AF134" s="1484"/>
      <c r="AG134" s="1476"/>
      <c r="AH134" s="1477"/>
      <c r="AI134" s="1477"/>
      <c r="AJ134" s="1326"/>
      <c r="AK134" s="1326"/>
      <c r="AL134" s="1326"/>
      <c r="AM134" s="1326"/>
      <c r="AN134" s="1326"/>
      <c r="AO134" s="1326"/>
      <c r="AP134" s="1326"/>
      <c r="AQ134" s="1326"/>
      <c r="AR134" s="1326"/>
      <c r="AS134" s="1326"/>
      <c r="AT134" s="1326"/>
      <c r="AU134" s="1326"/>
      <c r="AV134" s="1326"/>
      <c r="AW134" s="1326"/>
      <c r="AX134" s="1326"/>
      <c r="AY134" s="1326"/>
      <c r="AZ134" s="1326"/>
      <c r="BA134" s="1326"/>
      <c r="BB134" s="1326"/>
      <c r="BC134" s="1324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  <c r="DT134" s="8"/>
      <c r="DU134" s="8"/>
      <c r="DV134" s="8"/>
      <c r="DW134" s="8"/>
      <c r="DX134" s="8"/>
      <c r="DY134" s="8"/>
      <c r="DZ134" s="8"/>
      <c r="EA134" s="8"/>
      <c r="EB134" s="8"/>
      <c r="EC134" s="8"/>
      <c r="ED134" s="8"/>
      <c r="EE134" s="8"/>
      <c r="EF134" s="8"/>
      <c r="EG134" s="8"/>
      <c r="EH134" s="8"/>
      <c r="EI134" s="8"/>
      <c r="EJ134" s="8"/>
      <c r="EK134" s="8"/>
      <c r="EL134" s="8"/>
      <c r="EM134" s="8"/>
      <c r="EN134" s="8"/>
      <c r="EO134" s="8"/>
      <c r="EP134" s="8"/>
      <c r="EQ134" s="8"/>
      <c r="ER134" s="8"/>
      <c r="ES134" s="8"/>
      <c r="ET134" s="8"/>
      <c r="EU134" s="8"/>
      <c r="EV134" s="8"/>
      <c r="EW134" s="8"/>
      <c r="EX134" s="8"/>
      <c r="EY134" s="8"/>
      <c r="EZ134" s="8"/>
      <c r="FA134" s="8"/>
      <c r="FB134" s="8"/>
    </row>
    <row r="135" spans="2:158">
      <c r="B135" s="2"/>
      <c r="C135" s="2"/>
      <c r="D135" s="5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1329"/>
      <c r="S135" s="1326"/>
      <c r="T135" s="1326"/>
      <c r="U135" s="1326"/>
      <c r="V135" s="1326"/>
      <c r="W135" s="1326"/>
      <c r="X135" s="1326"/>
      <c r="Y135" s="1326"/>
      <c r="Z135" s="1326"/>
      <c r="AA135" s="1326"/>
      <c r="AB135" s="1326"/>
      <c r="AC135" s="1326"/>
      <c r="AD135" s="1326"/>
      <c r="AE135" s="1326"/>
      <c r="AF135" s="1326"/>
      <c r="AG135" s="1326"/>
      <c r="AH135" s="1477"/>
      <c r="AI135" s="1477"/>
      <c r="AJ135" s="1326"/>
      <c r="AK135" s="1326"/>
      <c r="AL135" s="1326"/>
      <c r="AM135" s="1326"/>
      <c r="AN135" s="1326"/>
      <c r="AO135" s="1326"/>
      <c r="AP135" s="1326"/>
      <c r="AQ135" s="1326"/>
      <c r="AR135" s="1326"/>
      <c r="AS135" s="1326"/>
      <c r="AT135" s="1326"/>
      <c r="AU135" s="1326"/>
      <c r="AV135" s="1326"/>
      <c r="AW135" s="1326"/>
      <c r="AX135" s="1326"/>
      <c r="AY135" s="1326"/>
      <c r="AZ135" s="1326"/>
      <c r="BA135" s="1326"/>
      <c r="BB135" s="1326"/>
      <c r="BC135" s="1324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  <c r="DA135" s="8"/>
      <c r="DB135" s="8"/>
      <c r="DC135" s="8"/>
      <c r="DD135" s="8"/>
      <c r="DE135" s="8"/>
      <c r="DF135" s="8"/>
      <c r="DG135" s="8"/>
      <c r="DH135" s="8"/>
      <c r="DI135" s="8"/>
      <c r="DJ135" s="8"/>
      <c r="DK135" s="8"/>
      <c r="DL135" s="8"/>
      <c r="DM135" s="8"/>
      <c r="DN135" s="8"/>
      <c r="DO135" s="8"/>
      <c r="DP135" s="8"/>
      <c r="DQ135" s="8"/>
      <c r="DR135" s="8"/>
      <c r="DS135" s="8"/>
      <c r="DT135" s="8"/>
      <c r="DU135" s="8"/>
      <c r="DV135" s="8"/>
      <c r="DW135" s="8"/>
      <c r="DX135" s="8"/>
      <c r="DY135" s="8"/>
      <c r="DZ135" s="8"/>
      <c r="EA135" s="8"/>
      <c r="EB135" s="8"/>
      <c r="EC135" s="8"/>
      <c r="ED135" s="8"/>
      <c r="EE135" s="8"/>
      <c r="EF135" s="8"/>
      <c r="EG135" s="8"/>
      <c r="EH135" s="8"/>
      <c r="EI135" s="8"/>
      <c r="EJ135" s="8"/>
      <c r="EK135" s="8"/>
      <c r="EL135" s="8"/>
      <c r="EM135" s="8"/>
      <c r="EN135" s="8"/>
      <c r="EO135" s="8"/>
      <c r="EP135" s="8"/>
      <c r="EQ135" s="8"/>
      <c r="ER135" s="8"/>
      <c r="ES135" s="8"/>
      <c r="ET135" s="8"/>
      <c r="EU135" s="8"/>
      <c r="EV135" s="8"/>
      <c r="EW135" s="8"/>
      <c r="EX135" s="8"/>
      <c r="EY135" s="8"/>
      <c r="EZ135" s="8"/>
      <c r="FA135" s="8"/>
      <c r="FB135" s="8"/>
    </row>
    <row r="136" spans="2:158">
      <c r="B136" s="2"/>
      <c r="C136" s="2"/>
      <c r="D136" s="5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1329"/>
      <c r="S136" s="1326"/>
      <c r="T136" s="1326"/>
      <c r="U136" s="1326"/>
      <c r="V136" s="1326"/>
      <c r="W136" s="1326"/>
      <c r="X136" s="1326"/>
      <c r="Y136" s="1326"/>
      <c r="Z136" s="1326"/>
      <c r="AA136" s="1326"/>
      <c r="AB136" s="1326"/>
      <c r="AC136" s="1326"/>
      <c r="AD136" s="1326"/>
      <c r="AE136" s="1326"/>
      <c r="AF136" s="1326"/>
      <c r="AG136" s="1326"/>
      <c r="AH136" s="1477"/>
      <c r="AI136" s="1477"/>
      <c r="AJ136" s="1326"/>
      <c r="AK136" s="1326"/>
      <c r="AL136" s="1326"/>
      <c r="AM136" s="1326"/>
      <c r="AN136" s="1326"/>
      <c r="AO136" s="1326"/>
      <c r="AP136" s="1326"/>
      <c r="AQ136" s="1326"/>
      <c r="AR136" s="1326"/>
      <c r="AS136" s="1326"/>
      <c r="AT136" s="1326"/>
      <c r="AU136" s="1326"/>
      <c r="AV136" s="1326"/>
      <c r="AW136" s="1326"/>
      <c r="AX136" s="1326"/>
      <c r="AY136" s="1326"/>
      <c r="AZ136" s="1326"/>
      <c r="BA136" s="1326"/>
      <c r="BB136" s="1326"/>
      <c r="BC136" s="1324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  <c r="DA136" s="8"/>
      <c r="DB136" s="8"/>
      <c r="DC136" s="8"/>
      <c r="DD136" s="8"/>
      <c r="DE136" s="8"/>
      <c r="DF136" s="8"/>
      <c r="DG136" s="8"/>
      <c r="DH136" s="8"/>
      <c r="DI136" s="8"/>
      <c r="DJ136" s="8"/>
      <c r="DK136" s="8"/>
      <c r="DL136" s="8"/>
      <c r="DM136" s="8"/>
      <c r="DN136" s="8"/>
      <c r="DO136" s="8"/>
      <c r="DP136" s="8"/>
      <c r="DQ136" s="8"/>
      <c r="DR136" s="8"/>
      <c r="DS136" s="8"/>
      <c r="DT136" s="8"/>
      <c r="DU136" s="8"/>
      <c r="DV136" s="8"/>
      <c r="DW136" s="8"/>
      <c r="DX136" s="8"/>
      <c r="DY136" s="8"/>
      <c r="DZ136" s="8"/>
      <c r="EA136" s="8"/>
      <c r="EB136" s="8"/>
      <c r="EC136" s="8"/>
      <c r="ED136" s="8"/>
      <c r="EE136" s="8"/>
      <c r="EF136" s="8"/>
      <c r="EG136" s="8"/>
      <c r="EH136" s="8"/>
      <c r="EI136" s="8"/>
      <c r="EJ136" s="8"/>
      <c r="EK136" s="8"/>
      <c r="EL136" s="8"/>
      <c r="EM136" s="8"/>
      <c r="EN136" s="8"/>
      <c r="EO136" s="8"/>
      <c r="EP136" s="8"/>
      <c r="EQ136" s="8"/>
      <c r="ER136" s="8"/>
      <c r="ES136" s="8"/>
      <c r="ET136" s="8"/>
      <c r="EU136" s="8"/>
      <c r="EV136" s="8"/>
      <c r="EW136" s="8"/>
      <c r="EX136" s="8"/>
      <c r="EY136" s="8"/>
      <c r="EZ136" s="8"/>
      <c r="FA136" s="8"/>
      <c r="FB136" s="8"/>
    </row>
    <row r="137" spans="2:158">
      <c r="B137" s="2"/>
      <c r="C137" s="2"/>
      <c r="D137" s="5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1329"/>
      <c r="S137" s="1326"/>
      <c r="T137" s="1326"/>
      <c r="U137" s="1326"/>
      <c r="V137" s="1326"/>
      <c r="W137" s="1326"/>
      <c r="X137" s="1326"/>
      <c r="Y137" s="1326"/>
      <c r="Z137" s="1326"/>
      <c r="AA137" s="1326"/>
      <c r="AB137" s="1326"/>
      <c r="AC137" s="1326"/>
      <c r="AD137" s="1326"/>
      <c r="AE137" s="1326"/>
      <c r="AF137" s="1326"/>
      <c r="AG137" s="1326"/>
      <c r="AH137" s="1477"/>
      <c r="AI137" s="1477"/>
      <c r="AJ137" s="1326"/>
      <c r="AK137" s="1326"/>
      <c r="AL137" s="1326"/>
      <c r="AM137" s="1326"/>
      <c r="AN137" s="1326"/>
      <c r="AO137" s="1326"/>
      <c r="AP137" s="1326"/>
      <c r="AQ137" s="1326"/>
      <c r="AR137" s="1326"/>
      <c r="AS137" s="1326"/>
      <c r="AT137" s="1326"/>
      <c r="AU137" s="1326"/>
      <c r="AV137" s="1326"/>
      <c r="AW137" s="1326"/>
      <c r="AX137" s="1326"/>
      <c r="AY137" s="1326"/>
      <c r="AZ137" s="1326"/>
      <c r="BA137" s="1326"/>
      <c r="BB137" s="1326"/>
      <c r="BC137" s="1324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  <c r="CR137" s="8"/>
      <c r="CS137" s="8"/>
      <c r="CT137" s="8"/>
      <c r="CU137" s="8"/>
      <c r="CV137" s="8"/>
      <c r="CW137" s="8"/>
      <c r="CX137" s="8"/>
      <c r="CY137" s="8"/>
      <c r="CZ137" s="8"/>
      <c r="DA137" s="8"/>
      <c r="DB137" s="8"/>
      <c r="DC137" s="8"/>
      <c r="DD137" s="8"/>
      <c r="DE137" s="8"/>
      <c r="DF137" s="8"/>
      <c r="DG137" s="8"/>
      <c r="DH137" s="8"/>
      <c r="DI137" s="8"/>
      <c r="DJ137" s="8"/>
      <c r="DK137" s="8"/>
      <c r="DL137" s="8"/>
      <c r="DM137" s="8"/>
      <c r="DN137" s="8"/>
      <c r="DO137" s="8"/>
      <c r="DP137" s="8"/>
      <c r="DQ137" s="8"/>
      <c r="DR137" s="8"/>
      <c r="DS137" s="8"/>
      <c r="DT137" s="8"/>
      <c r="DU137" s="8"/>
      <c r="DV137" s="8"/>
      <c r="DW137" s="8"/>
      <c r="DX137" s="8"/>
      <c r="DY137" s="8"/>
      <c r="DZ137" s="8"/>
      <c r="EA137" s="8"/>
      <c r="EB137" s="8"/>
      <c r="EC137" s="8"/>
      <c r="ED137" s="8"/>
      <c r="EE137" s="8"/>
      <c r="EF137" s="8"/>
      <c r="EG137" s="8"/>
      <c r="EH137" s="8"/>
      <c r="EI137" s="8"/>
      <c r="EJ137" s="8"/>
      <c r="EK137" s="8"/>
      <c r="EL137" s="8"/>
      <c r="EM137" s="8"/>
      <c r="EN137" s="8"/>
      <c r="EO137" s="8"/>
      <c r="EP137" s="8"/>
      <c r="EQ137" s="8"/>
      <c r="ER137" s="8"/>
      <c r="ES137" s="8"/>
      <c r="ET137" s="8"/>
      <c r="EU137" s="8"/>
      <c r="EV137" s="8"/>
      <c r="EW137" s="8"/>
      <c r="EX137" s="8"/>
      <c r="EY137" s="8"/>
      <c r="EZ137" s="8"/>
      <c r="FA137" s="8"/>
      <c r="FB137" s="8"/>
    </row>
    <row r="138" spans="2:158">
      <c r="B138" s="2"/>
      <c r="C138" s="2"/>
      <c r="D138" s="5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1329"/>
      <c r="S138" s="1326"/>
      <c r="T138" s="1326"/>
      <c r="U138" s="1326"/>
      <c r="V138" s="1326"/>
      <c r="W138" s="1326"/>
      <c r="X138" s="1326"/>
      <c r="Y138" s="1326"/>
      <c r="Z138" s="1326"/>
      <c r="AA138" s="1326"/>
      <c r="AB138" s="1326"/>
      <c r="AC138" s="1326"/>
      <c r="AD138" s="1326"/>
      <c r="AE138" s="1326"/>
      <c r="AF138" s="1326"/>
      <c r="AG138" s="1326"/>
      <c r="AH138" s="1477"/>
      <c r="AI138" s="1477"/>
      <c r="AJ138" s="1326"/>
      <c r="AK138" s="1326"/>
      <c r="AL138" s="1326"/>
      <c r="AM138" s="1326"/>
      <c r="AN138" s="1326"/>
      <c r="AO138" s="1326"/>
      <c r="AP138" s="1326"/>
      <c r="AQ138" s="1326"/>
      <c r="AR138" s="1326"/>
      <c r="AS138" s="1326"/>
      <c r="AT138" s="1326"/>
      <c r="AU138" s="1326"/>
      <c r="AV138" s="1326"/>
      <c r="AW138" s="1326"/>
      <c r="AX138" s="1326"/>
      <c r="AY138" s="1326"/>
      <c r="AZ138" s="1326"/>
      <c r="BA138" s="1326"/>
      <c r="BB138" s="1326"/>
      <c r="BC138" s="1324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  <c r="EF138" s="8"/>
      <c r="EG138" s="8"/>
      <c r="EH138" s="8"/>
      <c r="EI138" s="8"/>
      <c r="EJ138" s="8"/>
      <c r="EK138" s="8"/>
      <c r="EL138" s="8"/>
      <c r="EM138" s="8"/>
      <c r="EN138" s="8"/>
      <c r="EO138" s="8"/>
      <c r="EP138" s="8"/>
      <c r="EQ138" s="8"/>
      <c r="ER138" s="8"/>
      <c r="ES138" s="8"/>
      <c r="ET138" s="8"/>
      <c r="EU138" s="8"/>
      <c r="EV138" s="8"/>
      <c r="EW138" s="8"/>
      <c r="EX138" s="8"/>
      <c r="EY138" s="8"/>
      <c r="EZ138" s="8"/>
      <c r="FA138" s="8"/>
      <c r="FB138" s="8"/>
    </row>
    <row r="139" spans="2:158">
      <c r="B139" s="2"/>
      <c r="C139" s="2"/>
      <c r="D139" s="5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1329"/>
      <c r="S139" s="1326"/>
      <c r="T139" s="1326"/>
      <c r="U139" s="1326"/>
      <c r="V139" s="1326"/>
      <c r="W139" s="1326"/>
      <c r="X139" s="1326"/>
      <c r="Y139" s="1326"/>
      <c r="Z139" s="1326"/>
      <c r="AA139" s="1326"/>
      <c r="AB139" s="1326"/>
      <c r="AC139" s="1326"/>
      <c r="AD139" s="1326"/>
      <c r="AE139" s="1326"/>
      <c r="AF139" s="1326"/>
      <c r="AG139" s="1326"/>
      <c r="AH139" s="1477"/>
      <c r="AI139" s="1477"/>
      <c r="AJ139" s="1326"/>
      <c r="AK139" s="1326"/>
      <c r="AL139" s="1326"/>
      <c r="AM139" s="1326"/>
      <c r="AN139" s="1326"/>
      <c r="AO139" s="1326"/>
      <c r="AP139" s="1326"/>
      <c r="AQ139" s="1326"/>
      <c r="AR139" s="1326"/>
      <c r="AS139" s="1326"/>
      <c r="AT139" s="1326"/>
      <c r="AU139" s="1326"/>
      <c r="AV139" s="1326"/>
      <c r="AW139" s="1326"/>
      <c r="AX139" s="1326"/>
      <c r="AY139" s="1326"/>
      <c r="AZ139" s="1326"/>
      <c r="BA139" s="1326"/>
      <c r="BB139" s="1326"/>
      <c r="BC139" s="1324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</row>
    <row r="140" spans="2:158">
      <c r="B140" s="2"/>
      <c r="C140" s="2"/>
      <c r="D140" s="5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1329"/>
      <c r="S140" s="1326"/>
      <c r="T140" s="1326"/>
      <c r="U140" s="1326"/>
      <c r="V140" s="1326"/>
      <c r="W140" s="1326"/>
      <c r="X140" s="1326"/>
      <c r="Y140" s="1326"/>
      <c r="Z140" s="1326"/>
      <c r="AA140" s="1326"/>
      <c r="AB140" s="1326"/>
      <c r="AC140" s="1326"/>
      <c r="AD140" s="1326"/>
      <c r="AE140" s="1326"/>
      <c r="AF140" s="1326"/>
      <c r="AG140" s="1326"/>
      <c r="AH140" s="1477"/>
      <c r="AI140" s="1477"/>
      <c r="AJ140" s="1326"/>
      <c r="AK140" s="1326"/>
      <c r="AL140" s="1326"/>
      <c r="AM140" s="1326"/>
      <c r="AN140" s="1326"/>
      <c r="AO140" s="1326"/>
      <c r="AP140" s="1326"/>
      <c r="AQ140" s="1326"/>
      <c r="AR140" s="1326"/>
      <c r="AS140" s="1326"/>
      <c r="AT140" s="1326"/>
      <c r="AU140" s="1326"/>
      <c r="AV140" s="1326"/>
      <c r="AW140" s="1326"/>
      <c r="AX140" s="1326"/>
      <c r="AY140" s="1326"/>
      <c r="AZ140" s="1326"/>
      <c r="BA140" s="1326"/>
      <c r="BB140" s="1326"/>
      <c r="BC140" s="1324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</row>
    <row r="141" spans="2:158">
      <c r="B141" s="2"/>
      <c r="C141" s="2"/>
      <c r="D141" s="5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1329"/>
      <c r="S141" s="1326"/>
      <c r="T141" s="1326"/>
      <c r="U141" s="1326"/>
      <c r="V141" s="1326"/>
      <c r="W141" s="1326"/>
      <c r="X141" s="1326"/>
      <c r="Y141" s="1477"/>
      <c r="Z141" s="1477"/>
      <c r="AA141" s="1477"/>
      <c r="AB141" s="1477"/>
      <c r="AC141" s="1477"/>
      <c r="AD141" s="1477"/>
      <c r="AE141" s="1477"/>
      <c r="AF141" s="1477"/>
      <c r="AG141" s="1477"/>
      <c r="AH141" s="1477"/>
      <c r="AI141" s="1477"/>
      <c r="AJ141" s="1326"/>
      <c r="AK141" s="1326"/>
      <c r="AL141" s="1326"/>
      <c r="AM141" s="1326"/>
      <c r="AN141" s="1326"/>
      <c r="AO141" s="1326"/>
      <c r="AP141" s="1326"/>
      <c r="AQ141" s="1326"/>
      <c r="AR141" s="1326"/>
      <c r="AS141" s="1326"/>
      <c r="AT141" s="1326"/>
      <c r="AU141" s="1326"/>
      <c r="AV141" s="1326"/>
      <c r="AW141" s="1326"/>
      <c r="AX141" s="1326"/>
      <c r="AY141" s="1326"/>
      <c r="AZ141" s="1326"/>
      <c r="BA141" s="1326"/>
      <c r="BB141" s="1326"/>
      <c r="BC141" s="1324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</row>
    <row r="142" spans="2:158">
      <c r="B142" s="2"/>
      <c r="C142" s="2"/>
      <c r="D142" s="5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1329"/>
      <c r="S142" s="1326"/>
      <c r="T142" s="1326"/>
      <c r="U142" s="1326"/>
      <c r="V142" s="1326"/>
      <c r="W142" s="1326"/>
      <c r="X142" s="1326"/>
      <c r="Y142" s="1477"/>
      <c r="Z142" s="1477"/>
      <c r="AA142" s="1477"/>
      <c r="AB142" s="1477"/>
      <c r="AC142" s="1477"/>
      <c r="AD142" s="1477"/>
      <c r="AE142" s="1477"/>
      <c r="AF142" s="1477"/>
      <c r="AG142" s="1477"/>
      <c r="AH142" s="1477"/>
      <c r="AI142" s="1477"/>
      <c r="AJ142" s="1326"/>
      <c r="AK142" s="1326"/>
      <c r="AL142" s="1326"/>
      <c r="AM142" s="1326"/>
      <c r="AN142" s="1326"/>
      <c r="AO142" s="1326"/>
      <c r="AP142" s="1326"/>
      <c r="AQ142" s="1326"/>
      <c r="AR142" s="1326"/>
      <c r="AS142" s="1326"/>
      <c r="AT142" s="1326"/>
      <c r="AU142" s="1326"/>
      <c r="AV142" s="1326"/>
      <c r="AW142" s="1326"/>
      <c r="AX142" s="1326"/>
      <c r="AY142" s="1326"/>
      <c r="AZ142" s="1326"/>
      <c r="BA142" s="1326"/>
      <c r="BB142" s="1326"/>
      <c r="BC142" s="1324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</row>
    <row r="143" spans="2:158">
      <c r="B143" s="2"/>
      <c r="C143" s="2"/>
      <c r="D143" s="5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1329"/>
      <c r="S143" s="1326"/>
      <c r="T143" s="1326"/>
      <c r="U143" s="1326"/>
      <c r="V143" s="1326"/>
      <c r="W143" s="1326"/>
      <c r="X143" s="1326"/>
      <c r="Y143" s="1326"/>
      <c r="Z143" s="1326"/>
      <c r="AA143" s="1326"/>
      <c r="AB143" s="1326"/>
      <c r="AC143" s="1326"/>
      <c r="AD143" s="1326"/>
      <c r="AE143" s="1326"/>
      <c r="AF143" s="1326"/>
      <c r="AG143" s="1326"/>
      <c r="AH143" s="1477"/>
      <c r="AI143" s="1477"/>
      <c r="AJ143" s="1326"/>
      <c r="AK143" s="1326"/>
      <c r="AL143" s="1326"/>
      <c r="AM143" s="1326"/>
      <c r="AN143" s="1326"/>
      <c r="AO143" s="1326"/>
      <c r="AP143" s="1326"/>
      <c r="AQ143" s="1326"/>
      <c r="AR143" s="1326"/>
      <c r="AS143" s="1326"/>
      <c r="AT143" s="1326"/>
      <c r="AU143" s="1326"/>
      <c r="AV143" s="1326"/>
      <c r="AW143" s="1326"/>
      <c r="AX143" s="1326"/>
      <c r="AY143" s="1326"/>
      <c r="AZ143" s="1326"/>
      <c r="BA143" s="1326"/>
      <c r="BB143" s="1326"/>
      <c r="BC143" s="1324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  <c r="DT143" s="8"/>
      <c r="DU143" s="8"/>
      <c r="DV143" s="8"/>
      <c r="DW143" s="8"/>
      <c r="DX143" s="8"/>
      <c r="DY143" s="8"/>
      <c r="DZ143" s="8"/>
      <c r="EA143" s="8"/>
      <c r="EB143" s="8"/>
      <c r="EC143" s="8"/>
      <c r="ED143" s="8"/>
      <c r="EE143" s="8"/>
      <c r="EF143" s="8"/>
      <c r="EG143" s="8"/>
      <c r="EH143" s="8"/>
      <c r="EI143" s="8"/>
      <c r="EJ143" s="8"/>
      <c r="EK143" s="8"/>
      <c r="EL143" s="8"/>
      <c r="EM143" s="8"/>
      <c r="EN143" s="8"/>
      <c r="EO143" s="8"/>
      <c r="EP143" s="8"/>
      <c r="EQ143" s="8"/>
      <c r="ER143" s="8"/>
      <c r="ES143" s="8"/>
      <c r="ET143" s="8"/>
      <c r="EU143" s="8"/>
      <c r="EV143" s="8"/>
      <c r="EW143" s="8"/>
      <c r="EX143" s="8"/>
      <c r="EY143" s="8"/>
      <c r="EZ143" s="8"/>
      <c r="FA143" s="8"/>
      <c r="FB143" s="8"/>
    </row>
    <row r="144" spans="2:158">
      <c r="B144" s="2"/>
      <c r="C144" s="2"/>
      <c r="D144" s="5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1329"/>
      <c r="S144" s="1326"/>
      <c r="T144" s="1326"/>
      <c r="U144" s="1326"/>
      <c r="V144" s="1326"/>
      <c r="W144" s="1326"/>
      <c r="X144" s="1326"/>
      <c r="Y144" s="1326"/>
      <c r="Z144" s="1326"/>
      <c r="AA144" s="1326"/>
      <c r="AB144" s="1326"/>
      <c r="AC144" s="1326"/>
      <c r="AD144" s="1326"/>
      <c r="AE144" s="1326"/>
      <c r="AF144" s="1326"/>
      <c r="AG144" s="1326"/>
      <c r="AH144" s="1477"/>
      <c r="AI144" s="1477"/>
      <c r="AJ144" s="1326"/>
      <c r="AK144" s="1326"/>
      <c r="AL144" s="1326"/>
      <c r="AM144" s="1326"/>
      <c r="AN144" s="1326"/>
      <c r="AO144" s="1326"/>
      <c r="AP144" s="1326"/>
      <c r="AQ144" s="1326"/>
      <c r="AR144" s="1326"/>
      <c r="AS144" s="1326"/>
      <c r="AT144" s="1326"/>
      <c r="AU144" s="1326"/>
      <c r="AV144" s="1326"/>
      <c r="AW144" s="1326"/>
      <c r="AX144" s="1326"/>
      <c r="AY144" s="1326"/>
      <c r="AZ144" s="1326"/>
      <c r="BA144" s="1326"/>
      <c r="BB144" s="1326"/>
      <c r="BC144" s="1324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  <c r="DD144" s="8"/>
      <c r="DE144" s="8"/>
      <c r="DF144" s="8"/>
      <c r="DG144" s="8"/>
      <c r="DH144" s="8"/>
      <c r="DI144" s="8"/>
      <c r="DJ144" s="8"/>
      <c r="DK144" s="8"/>
      <c r="DL144" s="8"/>
      <c r="DM144" s="8"/>
      <c r="DN144" s="8"/>
      <c r="DO144" s="8"/>
      <c r="DP144" s="8"/>
      <c r="DQ144" s="8"/>
      <c r="DR144" s="8"/>
      <c r="DS144" s="8"/>
      <c r="DT144" s="8"/>
      <c r="DU144" s="8"/>
      <c r="DV144" s="8"/>
      <c r="DW144" s="8"/>
      <c r="DX144" s="8"/>
      <c r="DY144" s="8"/>
      <c r="DZ144" s="8"/>
      <c r="EA144" s="8"/>
      <c r="EB144" s="8"/>
      <c r="EC144" s="8"/>
      <c r="ED144" s="8"/>
      <c r="EE144" s="8"/>
      <c r="EF144" s="8"/>
      <c r="EG144" s="8"/>
      <c r="EH144" s="8"/>
      <c r="EI144" s="8"/>
      <c r="EJ144" s="8"/>
      <c r="EK144" s="8"/>
      <c r="EL144" s="8"/>
      <c r="EM144" s="8"/>
      <c r="EN144" s="8"/>
      <c r="EO144" s="8"/>
      <c r="EP144" s="8"/>
      <c r="EQ144" s="8"/>
      <c r="ER144" s="8"/>
      <c r="ES144" s="8"/>
      <c r="ET144" s="8"/>
      <c r="EU144" s="8"/>
      <c r="EV144" s="8"/>
      <c r="EW144" s="8"/>
      <c r="EX144" s="8"/>
      <c r="EY144" s="8"/>
      <c r="EZ144" s="8"/>
      <c r="FA144" s="8"/>
      <c r="FB144" s="8"/>
    </row>
    <row r="145" spans="2:158">
      <c r="B145" s="2"/>
      <c r="C145" s="2"/>
      <c r="D145" s="5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1329"/>
      <c r="S145" s="1326"/>
      <c r="T145" s="1326"/>
      <c r="U145" s="1326"/>
      <c r="V145" s="1326"/>
      <c r="W145" s="1326"/>
      <c r="X145" s="1326"/>
      <c r="Y145" s="1326"/>
      <c r="Z145" s="1326"/>
      <c r="AA145" s="1326"/>
      <c r="AB145" s="1326"/>
      <c r="AC145" s="1326"/>
      <c r="AD145" s="1326"/>
      <c r="AE145" s="1326"/>
      <c r="AF145" s="1326"/>
      <c r="AG145" s="1326"/>
      <c r="AH145" s="1477"/>
      <c r="AI145" s="1477"/>
      <c r="AJ145" s="1326"/>
      <c r="AK145" s="1326"/>
      <c r="AL145" s="1326"/>
      <c r="AM145" s="1326"/>
      <c r="AN145" s="1326"/>
      <c r="AO145" s="1326"/>
      <c r="AP145" s="1326"/>
      <c r="AQ145" s="1326"/>
      <c r="AR145" s="1326"/>
      <c r="AS145" s="1326"/>
      <c r="AT145" s="1326"/>
      <c r="AU145" s="1326"/>
      <c r="AV145" s="1326"/>
      <c r="AW145" s="1326"/>
      <c r="AX145" s="1326"/>
      <c r="AY145" s="1326"/>
      <c r="AZ145" s="1326"/>
      <c r="BA145" s="1326"/>
      <c r="BB145" s="1326"/>
      <c r="BC145" s="1324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  <c r="DD145" s="8"/>
      <c r="DE145" s="8"/>
      <c r="DF145" s="8"/>
      <c r="DG145" s="8"/>
      <c r="DH145" s="8"/>
      <c r="DI145" s="8"/>
      <c r="DJ145" s="8"/>
      <c r="DK145" s="8"/>
      <c r="DL145" s="8"/>
      <c r="DM145" s="8"/>
      <c r="DN145" s="8"/>
      <c r="DO145" s="8"/>
      <c r="DP145" s="8"/>
      <c r="DQ145" s="8"/>
      <c r="DR145" s="8"/>
      <c r="DS145" s="8"/>
      <c r="DT145" s="8"/>
      <c r="DU145" s="8"/>
      <c r="DV145" s="8"/>
      <c r="DW145" s="8"/>
      <c r="DX145" s="8"/>
      <c r="DY145" s="8"/>
      <c r="DZ145" s="8"/>
      <c r="EA145" s="8"/>
      <c r="EB145" s="8"/>
      <c r="EC145" s="8"/>
      <c r="ED145" s="8"/>
      <c r="EE145" s="8"/>
      <c r="EF145" s="8"/>
      <c r="EG145" s="8"/>
      <c r="EH145" s="8"/>
      <c r="EI145" s="8"/>
      <c r="EJ145" s="8"/>
      <c r="EK145" s="8"/>
      <c r="EL145" s="8"/>
      <c r="EM145" s="8"/>
      <c r="EN145" s="8"/>
      <c r="EO145" s="8"/>
      <c r="EP145" s="8"/>
      <c r="EQ145" s="8"/>
      <c r="ER145" s="8"/>
      <c r="ES145" s="8"/>
      <c r="ET145" s="8"/>
      <c r="EU145" s="8"/>
      <c r="EV145" s="8"/>
      <c r="EW145" s="8"/>
      <c r="EX145" s="8"/>
      <c r="EY145" s="8"/>
      <c r="EZ145" s="8"/>
      <c r="FA145" s="8"/>
      <c r="FB145" s="8"/>
    </row>
    <row r="146" spans="2:158">
      <c r="B146" s="2"/>
      <c r="C146" s="2"/>
      <c r="D146" s="5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1329"/>
      <c r="S146" s="1326"/>
      <c r="T146" s="1326"/>
      <c r="U146" s="1326"/>
      <c r="V146" s="1326"/>
      <c r="W146" s="1326"/>
      <c r="X146" s="1326"/>
      <c r="Y146" s="1326"/>
      <c r="Z146" s="1326"/>
      <c r="AA146" s="1326"/>
      <c r="AB146" s="1326"/>
      <c r="AC146" s="1326"/>
      <c r="AD146" s="1326"/>
      <c r="AE146" s="1326"/>
      <c r="AF146" s="1326"/>
      <c r="AG146" s="1326"/>
      <c r="AH146" s="1477"/>
      <c r="AI146" s="1477"/>
      <c r="AJ146" s="1326"/>
      <c r="AK146" s="1326"/>
      <c r="AL146" s="1326"/>
      <c r="AM146" s="1326"/>
      <c r="AN146" s="1326"/>
      <c r="AO146" s="1326"/>
      <c r="AP146" s="1326"/>
      <c r="AQ146" s="1326"/>
      <c r="AR146" s="1326"/>
      <c r="AS146" s="1326"/>
      <c r="AT146" s="1326"/>
      <c r="AU146" s="1326"/>
      <c r="AV146" s="1326"/>
      <c r="AW146" s="1326"/>
      <c r="AX146" s="1326"/>
      <c r="AY146" s="1326"/>
      <c r="AZ146" s="1326"/>
      <c r="BA146" s="1326"/>
      <c r="BB146" s="1326"/>
      <c r="BC146" s="1324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  <c r="DD146" s="8"/>
      <c r="DE146" s="8"/>
      <c r="DF146" s="8"/>
      <c r="DG146" s="8"/>
      <c r="DH146" s="8"/>
      <c r="DI146" s="8"/>
      <c r="DJ146" s="8"/>
      <c r="DK146" s="8"/>
      <c r="DL146" s="8"/>
      <c r="DM146" s="8"/>
      <c r="DN146" s="8"/>
      <c r="DO146" s="8"/>
      <c r="DP146" s="8"/>
      <c r="DQ146" s="8"/>
      <c r="DR146" s="8"/>
      <c r="DS146" s="8"/>
      <c r="DT146" s="8"/>
      <c r="DU146" s="8"/>
      <c r="DV146" s="8"/>
      <c r="DW146" s="8"/>
      <c r="DX146" s="8"/>
      <c r="DY146" s="8"/>
      <c r="DZ146" s="8"/>
      <c r="EA146" s="8"/>
      <c r="EB146" s="8"/>
      <c r="EC146" s="8"/>
      <c r="ED146" s="8"/>
      <c r="EE146" s="8"/>
      <c r="EF146" s="8"/>
      <c r="EG146" s="8"/>
      <c r="EH146" s="8"/>
      <c r="EI146" s="8"/>
      <c r="EJ146" s="8"/>
      <c r="EK146" s="8"/>
      <c r="EL146" s="8"/>
      <c r="EM146" s="8"/>
      <c r="EN146" s="8"/>
      <c r="EO146" s="8"/>
      <c r="EP146" s="8"/>
      <c r="EQ146" s="8"/>
      <c r="ER146" s="8"/>
      <c r="ES146" s="8"/>
      <c r="ET146" s="8"/>
      <c r="EU146" s="8"/>
      <c r="EV146" s="8"/>
      <c r="EW146" s="8"/>
      <c r="EX146" s="8"/>
      <c r="EY146" s="8"/>
      <c r="EZ146" s="8"/>
      <c r="FA146" s="8"/>
      <c r="FB146" s="8"/>
    </row>
    <row r="147" spans="2:158">
      <c r="B147" s="2"/>
      <c r="C147" s="2"/>
      <c r="D147" s="5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1329"/>
      <c r="S147" s="1326"/>
      <c r="T147" s="1326"/>
      <c r="U147" s="1326"/>
      <c r="V147" s="1326"/>
      <c r="W147" s="1326"/>
      <c r="X147" s="1326"/>
      <c r="Y147" s="1326"/>
      <c r="Z147" s="1326"/>
      <c r="AA147" s="1326"/>
      <c r="AB147" s="1326"/>
      <c r="AC147" s="1326"/>
      <c r="AD147" s="1326"/>
      <c r="AE147" s="1326"/>
      <c r="AF147" s="1326"/>
      <c r="AG147" s="1326"/>
      <c r="AH147" s="1477"/>
      <c r="AI147" s="1477"/>
      <c r="AJ147" s="1326"/>
      <c r="AK147" s="1326"/>
      <c r="AL147" s="1326"/>
      <c r="AM147" s="1326"/>
      <c r="AN147" s="1326"/>
      <c r="AO147" s="1326"/>
      <c r="AP147" s="1326"/>
      <c r="AQ147" s="1326"/>
      <c r="AR147" s="1326"/>
      <c r="AS147" s="1326"/>
      <c r="AT147" s="1326"/>
      <c r="AU147" s="1326"/>
      <c r="AV147" s="1326"/>
      <c r="AW147" s="1326"/>
      <c r="AX147" s="1326"/>
      <c r="AY147" s="1326"/>
      <c r="AZ147" s="1326"/>
      <c r="BA147" s="1326"/>
      <c r="BB147" s="1326"/>
      <c r="BC147" s="1324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  <c r="DD147" s="8"/>
      <c r="DE147" s="8"/>
      <c r="DF147" s="8"/>
      <c r="DG147" s="8"/>
      <c r="DH147" s="8"/>
      <c r="DI147" s="8"/>
      <c r="DJ147" s="8"/>
      <c r="DK147" s="8"/>
      <c r="DL147" s="8"/>
      <c r="DM147" s="8"/>
      <c r="DN147" s="8"/>
      <c r="DO147" s="8"/>
      <c r="DP147" s="8"/>
      <c r="DQ147" s="8"/>
      <c r="DR147" s="8"/>
      <c r="DS147" s="8"/>
      <c r="DT147" s="8"/>
      <c r="DU147" s="8"/>
      <c r="DV147" s="8"/>
      <c r="DW147" s="8"/>
      <c r="DX147" s="8"/>
      <c r="DY147" s="8"/>
      <c r="DZ147" s="8"/>
      <c r="EA147" s="8"/>
      <c r="EB147" s="8"/>
      <c r="EC147" s="8"/>
      <c r="ED147" s="8"/>
      <c r="EE147" s="8"/>
      <c r="EF147" s="8"/>
      <c r="EG147" s="8"/>
      <c r="EH147" s="8"/>
      <c r="EI147" s="8"/>
      <c r="EJ147" s="8"/>
      <c r="EK147" s="8"/>
      <c r="EL147" s="8"/>
      <c r="EM147" s="8"/>
      <c r="EN147" s="8"/>
      <c r="EO147" s="8"/>
      <c r="EP147" s="8"/>
      <c r="EQ147" s="8"/>
      <c r="ER147" s="8"/>
      <c r="ES147" s="8"/>
      <c r="ET147" s="8"/>
      <c r="EU147" s="8"/>
      <c r="EV147" s="8"/>
      <c r="EW147" s="8"/>
      <c r="EX147" s="8"/>
      <c r="EY147" s="8"/>
      <c r="EZ147" s="8"/>
      <c r="FA147" s="8"/>
      <c r="FB147" s="8"/>
    </row>
    <row r="148" spans="2:158">
      <c r="B148" s="2"/>
      <c r="C148" s="2"/>
      <c r="D148" s="5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1329"/>
      <c r="S148" s="1326"/>
      <c r="T148" s="1326"/>
      <c r="U148" s="1326"/>
      <c r="V148" s="1326"/>
      <c r="W148" s="1326"/>
      <c r="X148" s="1326"/>
      <c r="Y148" s="1326"/>
      <c r="Z148" s="1326"/>
      <c r="AA148" s="1326"/>
      <c r="AB148" s="1326"/>
      <c r="AC148" s="1326"/>
      <c r="AD148" s="1326"/>
      <c r="AE148" s="1326"/>
      <c r="AF148" s="1326"/>
      <c r="AG148" s="1326"/>
      <c r="AH148" s="1477"/>
      <c r="AI148" s="1477"/>
      <c r="AJ148" s="1326"/>
      <c r="AK148" s="1326"/>
      <c r="AL148" s="1326"/>
      <c r="AM148" s="1326"/>
      <c r="AN148" s="1326"/>
      <c r="AO148" s="1326"/>
      <c r="AP148" s="1326"/>
      <c r="AQ148" s="1326"/>
      <c r="AR148" s="1326"/>
      <c r="AS148" s="1326"/>
      <c r="AT148" s="1326"/>
      <c r="AU148" s="1326"/>
      <c r="AV148" s="1326"/>
      <c r="AW148" s="1326"/>
      <c r="AX148" s="1326"/>
      <c r="AY148" s="1326"/>
      <c r="AZ148" s="1326"/>
      <c r="BA148" s="1326"/>
      <c r="BB148" s="1326"/>
      <c r="BC148" s="1324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  <c r="DD148" s="8"/>
      <c r="DE148" s="8"/>
      <c r="DF148" s="8"/>
      <c r="DG148" s="8"/>
      <c r="DH148" s="8"/>
      <c r="DI148" s="8"/>
      <c r="DJ148" s="8"/>
      <c r="DK148" s="8"/>
      <c r="DL148" s="8"/>
      <c r="DM148" s="8"/>
      <c r="DN148" s="8"/>
      <c r="DO148" s="8"/>
      <c r="DP148" s="8"/>
      <c r="DQ148" s="8"/>
      <c r="DR148" s="8"/>
      <c r="DS148" s="8"/>
      <c r="DT148" s="8"/>
      <c r="DU148" s="8"/>
      <c r="DV148" s="8"/>
      <c r="DW148" s="8"/>
      <c r="DX148" s="8"/>
      <c r="DY148" s="8"/>
      <c r="DZ148" s="8"/>
      <c r="EA148" s="8"/>
      <c r="EB148" s="8"/>
      <c r="EC148" s="8"/>
      <c r="ED148" s="8"/>
      <c r="EE148" s="8"/>
      <c r="EF148" s="8"/>
      <c r="EG148" s="8"/>
      <c r="EH148" s="8"/>
      <c r="EI148" s="8"/>
      <c r="EJ148" s="8"/>
      <c r="EK148" s="8"/>
      <c r="EL148" s="8"/>
      <c r="EM148" s="8"/>
      <c r="EN148" s="8"/>
      <c r="EO148" s="8"/>
      <c r="EP148" s="8"/>
      <c r="EQ148" s="8"/>
      <c r="ER148" s="8"/>
      <c r="ES148" s="8"/>
      <c r="ET148" s="8"/>
      <c r="EU148" s="8"/>
      <c r="EV148" s="8"/>
      <c r="EW148" s="8"/>
      <c r="EX148" s="8"/>
      <c r="EY148" s="8"/>
      <c r="EZ148" s="8"/>
      <c r="FA148" s="8"/>
      <c r="FB148" s="8"/>
    </row>
    <row r="149" spans="2:158">
      <c r="B149" s="2"/>
      <c r="C149" s="2"/>
      <c r="D149" s="5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1329"/>
      <c r="S149" s="1326"/>
      <c r="T149" s="1326"/>
      <c r="U149" s="1326"/>
      <c r="V149" s="1326"/>
      <c r="W149" s="1326"/>
      <c r="X149" s="1326"/>
      <c r="Y149" s="1326"/>
      <c r="Z149" s="1326"/>
      <c r="AA149" s="1326"/>
      <c r="AB149" s="1326"/>
      <c r="AC149" s="1326"/>
      <c r="AD149" s="1326"/>
      <c r="AE149" s="1326"/>
      <c r="AF149" s="1326"/>
      <c r="AG149" s="1326"/>
      <c r="AH149" s="1477"/>
      <c r="AI149" s="1477"/>
      <c r="AJ149" s="1326"/>
      <c r="AK149" s="1326"/>
      <c r="AL149" s="1326"/>
      <c r="AM149" s="1326"/>
      <c r="AN149" s="1326"/>
      <c r="AO149" s="1326"/>
      <c r="AP149" s="1326"/>
      <c r="AQ149" s="1326"/>
      <c r="AR149" s="1326"/>
      <c r="AS149" s="1326"/>
      <c r="AT149" s="1326"/>
      <c r="AU149" s="1326"/>
      <c r="AV149" s="1326"/>
      <c r="AW149" s="1326"/>
      <c r="AX149" s="1326"/>
      <c r="AY149" s="1326"/>
      <c r="AZ149" s="1326"/>
      <c r="BA149" s="1326"/>
      <c r="BB149" s="1326"/>
      <c r="BC149" s="1324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8"/>
      <c r="CY149" s="8"/>
      <c r="CZ149" s="8"/>
      <c r="DA149" s="8"/>
      <c r="DB149" s="8"/>
      <c r="DC149" s="8"/>
      <c r="DD149" s="8"/>
      <c r="DE149" s="8"/>
      <c r="DF149" s="8"/>
      <c r="DG149" s="8"/>
      <c r="DH149" s="8"/>
      <c r="DI149" s="8"/>
      <c r="DJ149" s="8"/>
      <c r="DK149" s="8"/>
      <c r="DL149" s="8"/>
      <c r="DM149" s="8"/>
      <c r="DN149" s="8"/>
      <c r="DO149" s="8"/>
      <c r="DP149" s="8"/>
      <c r="DQ149" s="8"/>
      <c r="DR149" s="8"/>
      <c r="DS149" s="8"/>
      <c r="DT149" s="8"/>
      <c r="DU149" s="8"/>
      <c r="DV149" s="8"/>
      <c r="DW149" s="8"/>
      <c r="DX149" s="8"/>
      <c r="DY149" s="8"/>
      <c r="DZ149" s="8"/>
      <c r="EA149" s="8"/>
      <c r="EB149" s="8"/>
      <c r="EC149" s="8"/>
      <c r="ED149" s="8"/>
      <c r="EE149" s="8"/>
      <c r="EF149" s="8"/>
      <c r="EG149" s="8"/>
      <c r="EH149" s="8"/>
      <c r="EI149" s="8"/>
      <c r="EJ149" s="8"/>
      <c r="EK149" s="8"/>
      <c r="EL149" s="8"/>
      <c r="EM149" s="8"/>
      <c r="EN149" s="8"/>
      <c r="EO149" s="8"/>
      <c r="EP149" s="8"/>
      <c r="EQ149" s="8"/>
      <c r="ER149" s="8"/>
      <c r="ES149" s="8"/>
      <c r="ET149" s="8"/>
      <c r="EU149" s="8"/>
      <c r="EV149" s="8"/>
      <c r="EW149" s="8"/>
      <c r="EX149" s="8"/>
      <c r="EY149" s="8"/>
      <c r="EZ149" s="8"/>
      <c r="FA149" s="8"/>
      <c r="FB149" s="8"/>
    </row>
    <row r="150" spans="2:158">
      <c r="B150" s="2"/>
      <c r="C150" s="2"/>
      <c r="D150" s="5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1329"/>
      <c r="S150" s="1326"/>
      <c r="T150" s="1326"/>
      <c r="U150" s="1326"/>
      <c r="V150" s="1326"/>
      <c r="W150" s="1326"/>
      <c r="X150" s="1326"/>
      <c r="Y150" s="1326"/>
      <c r="Z150" s="1326"/>
      <c r="AA150" s="1326"/>
      <c r="AB150" s="1326"/>
      <c r="AC150" s="1326"/>
      <c r="AD150" s="1326"/>
      <c r="AE150" s="1326"/>
      <c r="AF150" s="1326"/>
      <c r="AG150" s="1326"/>
      <c r="AH150" s="1477"/>
      <c r="AI150" s="1477"/>
      <c r="AJ150" s="1326"/>
      <c r="AK150" s="1326"/>
      <c r="AL150" s="1326"/>
      <c r="AM150" s="1326"/>
      <c r="AN150" s="1326"/>
      <c r="AO150" s="1326"/>
      <c r="AP150" s="1326"/>
      <c r="AQ150" s="1326"/>
      <c r="AR150" s="1326"/>
      <c r="AS150" s="1326"/>
      <c r="AT150" s="1326"/>
      <c r="AU150" s="1326"/>
      <c r="AV150" s="1326"/>
      <c r="AW150" s="1326"/>
      <c r="AX150" s="1326"/>
      <c r="AY150" s="1326"/>
      <c r="AZ150" s="1326"/>
      <c r="BA150" s="1326"/>
      <c r="BB150" s="1326"/>
      <c r="BC150" s="1324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  <c r="DD150" s="8"/>
      <c r="DE150" s="8"/>
      <c r="DF150" s="8"/>
      <c r="DG150" s="8"/>
      <c r="DH150" s="8"/>
      <c r="DI150" s="8"/>
      <c r="DJ150" s="8"/>
      <c r="DK150" s="8"/>
      <c r="DL150" s="8"/>
      <c r="DM150" s="8"/>
      <c r="DN150" s="8"/>
      <c r="DO150" s="8"/>
      <c r="DP150" s="8"/>
      <c r="DQ150" s="8"/>
      <c r="DR150" s="8"/>
      <c r="DS150" s="8"/>
      <c r="DT150" s="8"/>
      <c r="DU150" s="8"/>
      <c r="DV150" s="8"/>
      <c r="DW150" s="8"/>
      <c r="DX150" s="8"/>
      <c r="DY150" s="8"/>
      <c r="DZ150" s="8"/>
      <c r="EA150" s="8"/>
      <c r="EB150" s="8"/>
      <c r="EC150" s="8"/>
      <c r="ED150" s="8"/>
      <c r="EE150" s="8"/>
      <c r="EF150" s="8"/>
      <c r="EG150" s="8"/>
      <c r="EH150" s="8"/>
      <c r="EI150" s="8"/>
      <c r="EJ150" s="8"/>
      <c r="EK150" s="8"/>
      <c r="EL150" s="8"/>
      <c r="EM150" s="8"/>
      <c r="EN150" s="8"/>
      <c r="EO150" s="8"/>
      <c r="EP150" s="8"/>
      <c r="EQ150" s="8"/>
      <c r="ER150" s="8"/>
      <c r="ES150" s="8"/>
      <c r="ET150" s="8"/>
      <c r="EU150" s="8"/>
      <c r="EV150" s="8"/>
      <c r="EW150" s="8"/>
      <c r="EX150" s="8"/>
      <c r="EY150" s="8"/>
      <c r="EZ150" s="8"/>
      <c r="FA150" s="8"/>
      <c r="FB150" s="8"/>
    </row>
    <row r="151" spans="2:158">
      <c r="B151" s="2"/>
      <c r="C151" s="2"/>
      <c r="D151" s="5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1329"/>
      <c r="S151" s="1326"/>
      <c r="T151" s="1326"/>
      <c r="U151" s="1326"/>
      <c r="V151" s="1326"/>
      <c r="W151" s="1326"/>
      <c r="X151" s="1326"/>
      <c r="Y151" s="1326"/>
      <c r="Z151" s="1326"/>
      <c r="AA151" s="1326"/>
      <c r="AB151" s="1326"/>
      <c r="AC151" s="1326"/>
      <c r="AD151" s="1326"/>
      <c r="AE151" s="1326"/>
      <c r="AF151" s="1326"/>
      <c r="AG151" s="1326"/>
      <c r="AH151" s="1477"/>
      <c r="AI151" s="1477"/>
      <c r="AJ151" s="1326"/>
      <c r="AK151" s="1326"/>
      <c r="AL151" s="1326"/>
      <c r="AM151" s="1326"/>
      <c r="AN151" s="1326"/>
      <c r="AO151" s="1326"/>
      <c r="AP151" s="1326"/>
      <c r="AQ151" s="1326"/>
      <c r="AR151" s="1326"/>
      <c r="AS151" s="1326"/>
      <c r="AT151" s="1326"/>
      <c r="AU151" s="1326"/>
      <c r="AV151" s="1326"/>
      <c r="AW151" s="1326"/>
      <c r="AX151" s="1326"/>
      <c r="AY151" s="1326"/>
      <c r="AZ151" s="1326"/>
      <c r="BA151" s="1326"/>
      <c r="BB151" s="1326"/>
      <c r="BC151" s="1324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8"/>
      <c r="CY151" s="8"/>
      <c r="CZ151" s="8"/>
      <c r="DA151" s="8"/>
      <c r="DB151" s="8"/>
      <c r="DC151" s="8"/>
      <c r="DD151" s="8"/>
      <c r="DE151" s="8"/>
      <c r="DF151" s="8"/>
      <c r="DG151" s="8"/>
      <c r="DH151" s="8"/>
      <c r="DI151" s="8"/>
      <c r="DJ151" s="8"/>
      <c r="DK151" s="8"/>
      <c r="DL151" s="8"/>
      <c r="DM151" s="8"/>
      <c r="DN151" s="8"/>
      <c r="DO151" s="8"/>
      <c r="DP151" s="8"/>
      <c r="DQ151" s="8"/>
      <c r="DR151" s="8"/>
      <c r="DS151" s="8"/>
      <c r="DT151" s="8"/>
      <c r="DU151" s="8"/>
      <c r="DV151" s="8"/>
      <c r="DW151" s="8"/>
      <c r="DX151" s="8"/>
      <c r="DY151" s="8"/>
      <c r="DZ151" s="8"/>
      <c r="EA151" s="8"/>
      <c r="EB151" s="8"/>
      <c r="EC151" s="8"/>
      <c r="ED151" s="8"/>
      <c r="EE151" s="8"/>
      <c r="EF151" s="8"/>
      <c r="EG151" s="8"/>
      <c r="EH151" s="8"/>
      <c r="EI151" s="8"/>
      <c r="EJ151" s="8"/>
      <c r="EK151" s="8"/>
      <c r="EL151" s="8"/>
      <c r="EM151" s="8"/>
      <c r="EN151" s="8"/>
      <c r="EO151" s="8"/>
      <c r="EP151" s="8"/>
      <c r="EQ151" s="8"/>
      <c r="ER151" s="8"/>
      <c r="ES151" s="8"/>
      <c r="ET151" s="8"/>
      <c r="EU151" s="8"/>
      <c r="EV151" s="8"/>
      <c r="EW151" s="8"/>
      <c r="EX151" s="8"/>
      <c r="EY151" s="8"/>
      <c r="EZ151" s="8"/>
      <c r="FA151" s="8"/>
      <c r="FB151" s="8"/>
    </row>
    <row r="152" spans="2:158">
      <c r="B152" s="2"/>
      <c r="C152" s="2"/>
      <c r="D152" s="5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1329"/>
      <c r="S152" s="1326"/>
      <c r="T152" s="1326"/>
      <c r="U152" s="1326"/>
      <c r="V152" s="1326"/>
      <c r="W152" s="1326"/>
      <c r="X152" s="1326"/>
      <c r="Y152" s="1326"/>
      <c r="Z152" s="1326"/>
      <c r="AA152" s="1326"/>
      <c r="AB152" s="1326"/>
      <c r="AC152" s="1326"/>
      <c r="AD152" s="1326"/>
      <c r="AE152" s="1326"/>
      <c r="AF152" s="1326"/>
      <c r="AG152" s="1326"/>
      <c r="AH152" s="1486"/>
      <c r="AI152" s="1486"/>
      <c r="AJ152" s="1326"/>
      <c r="AK152" s="1326"/>
      <c r="AL152" s="1326"/>
      <c r="AM152" s="1326"/>
      <c r="AN152" s="1326"/>
      <c r="AO152" s="1326"/>
      <c r="AP152" s="1326"/>
      <c r="AQ152" s="1326"/>
      <c r="AR152" s="1326"/>
      <c r="AS152" s="1326"/>
      <c r="AT152" s="1326"/>
      <c r="AU152" s="1326"/>
      <c r="AV152" s="1326"/>
      <c r="AW152" s="1326"/>
      <c r="AX152" s="1326"/>
      <c r="AY152" s="1326"/>
      <c r="AZ152" s="1326"/>
      <c r="BA152" s="1326"/>
      <c r="BB152" s="1326"/>
      <c r="BC152" s="1324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  <c r="EH152" s="8"/>
      <c r="EI152" s="8"/>
      <c r="EJ152" s="8"/>
      <c r="EK152" s="8"/>
      <c r="EL152" s="8"/>
      <c r="EM152" s="8"/>
      <c r="EN152" s="8"/>
      <c r="EO152" s="8"/>
      <c r="EP152" s="8"/>
      <c r="EQ152" s="8"/>
      <c r="ER152" s="8"/>
      <c r="ES152" s="8"/>
      <c r="ET152" s="8"/>
      <c r="EU152" s="8"/>
      <c r="EV152" s="8"/>
      <c r="EW152" s="8"/>
      <c r="EX152" s="8"/>
      <c r="EY152" s="8"/>
      <c r="EZ152" s="8"/>
      <c r="FA152" s="8"/>
      <c r="FB152" s="8"/>
    </row>
    <row r="153" spans="2:158">
      <c r="B153" s="2"/>
      <c r="C153" s="2"/>
      <c r="D153" s="5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1329"/>
      <c r="S153" s="1326"/>
      <c r="T153" s="1326"/>
      <c r="U153" s="1326"/>
      <c r="V153" s="1326"/>
      <c r="W153" s="1326"/>
      <c r="X153" s="1326"/>
      <c r="Y153" s="1326"/>
      <c r="Z153" s="1326"/>
      <c r="AA153" s="1326"/>
      <c r="AB153" s="1326"/>
      <c r="AC153" s="1326"/>
      <c r="AD153" s="1326"/>
      <c r="AE153" s="1326"/>
      <c r="AF153" s="1326"/>
      <c r="AG153" s="1326"/>
      <c r="AH153" s="1486"/>
      <c r="AI153" s="1486"/>
      <c r="AJ153" s="1326"/>
      <c r="AK153" s="1326"/>
      <c r="AL153" s="1326"/>
      <c r="AM153" s="1326"/>
      <c r="AN153" s="1326"/>
      <c r="AO153" s="1326"/>
      <c r="AP153" s="1326"/>
      <c r="AQ153" s="1326"/>
      <c r="AR153" s="1326"/>
      <c r="AS153" s="1326"/>
      <c r="AT153" s="1326"/>
      <c r="AU153" s="1326"/>
      <c r="AV153" s="1326"/>
      <c r="AW153" s="1326"/>
      <c r="AX153" s="1326"/>
      <c r="AY153" s="1326"/>
      <c r="AZ153" s="1326"/>
      <c r="BA153" s="1326"/>
      <c r="BB153" s="1326"/>
      <c r="BC153" s="1324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  <c r="DD153" s="8"/>
      <c r="DE153" s="8"/>
      <c r="DF153" s="8"/>
      <c r="DG153" s="8"/>
      <c r="DH153" s="8"/>
      <c r="DI153" s="8"/>
      <c r="DJ153" s="8"/>
      <c r="DK153" s="8"/>
      <c r="DL153" s="8"/>
      <c r="DM153" s="8"/>
      <c r="DN153" s="8"/>
      <c r="DO153" s="8"/>
      <c r="DP153" s="8"/>
      <c r="DQ153" s="8"/>
      <c r="DR153" s="8"/>
      <c r="DS153" s="8"/>
      <c r="DT153" s="8"/>
      <c r="DU153" s="8"/>
      <c r="DV153" s="8"/>
      <c r="DW153" s="8"/>
      <c r="DX153" s="8"/>
      <c r="DY153" s="8"/>
      <c r="DZ153" s="8"/>
      <c r="EA153" s="8"/>
      <c r="EB153" s="8"/>
      <c r="EC153" s="8"/>
      <c r="ED153" s="8"/>
      <c r="EE153" s="8"/>
      <c r="EF153" s="8"/>
      <c r="EG153" s="8"/>
      <c r="EH153" s="8"/>
      <c r="EI153" s="8"/>
      <c r="EJ153" s="8"/>
      <c r="EK153" s="8"/>
      <c r="EL153" s="8"/>
      <c r="EM153" s="8"/>
      <c r="EN153" s="8"/>
      <c r="EO153" s="8"/>
      <c r="EP153" s="8"/>
      <c r="EQ153" s="8"/>
      <c r="ER153" s="8"/>
      <c r="ES153" s="8"/>
      <c r="ET153" s="8"/>
      <c r="EU153" s="8"/>
      <c r="EV153" s="8"/>
      <c r="EW153" s="8"/>
      <c r="EX153" s="8"/>
      <c r="EY153" s="8"/>
      <c r="EZ153" s="8"/>
      <c r="FA153" s="8"/>
      <c r="FB153" s="8"/>
    </row>
    <row r="154" spans="2:158">
      <c r="B154" s="2"/>
      <c r="C154" s="2"/>
      <c r="D154" s="5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1329"/>
      <c r="S154" s="1326"/>
      <c r="T154" s="1326"/>
      <c r="U154" s="1326"/>
      <c r="V154" s="1326"/>
      <c r="W154" s="1326"/>
      <c r="X154" s="1326"/>
      <c r="Y154" s="1326"/>
      <c r="Z154" s="1326"/>
      <c r="AA154" s="1326"/>
      <c r="AB154" s="1326"/>
      <c r="AC154" s="1326"/>
      <c r="AD154" s="1326"/>
      <c r="AE154" s="1326"/>
      <c r="AF154" s="1326"/>
      <c r="AG154" s="1326"/>
      <c r="AH154" s="1486"/>
      <c r="AI154" s="1486"/>
      <c r="AJ154" s="1326"/>
      <c r="AK154" s="1326"/>
      <c r="AL154" s="1326"/>
      <c r="AM154" s="1326"/>
      <c r="AN154" s="1326"/>
      <c r="AO154" s="1326"/>
      <c r="AP154" s="1326"/>
      <c r="AQ154" s="1326"/>
      <c r="AR154" s="1326"/>
      <c r="AS154" s="1326"/>
      <c r="AT154" s="1326"/>
      <c r="AU154" s="1326"/>
      <c r="AV154" s="1326"/>
      <c r="AW154" s="1326"/>
      <c r="AX154" s="1326"/>
      <c r="AY154" s="1326"/>
      <c r="AZ154" s="1326"/>
      <c r="BA154" s="1326"/>
      <c r="BB154" s="1326"/>
      <c r="BC154" s="1324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  <c r="DT154" s="8"/>
      <c r="DU154" s="8"/>
      <c r="DV154" s="8"/>
      <c r="DW154" s="8"/>
      <c r="DX154" s="8"/>
      <c r="DY154" s="8"/>
      <c r="DZ154" s="8"/>
      <c r="EA154" s="8"/>
      <c r="EB154" s="8"/>
      <c r="EC154" s="8"/>
      <c r="ED154" s="8"/>
      <c r="EE154" s="8"/>
      <c r="EF154" s="8"/>
      <c r="EG154" s="8"/>
      <c r="EH154" s="8"/>
      <c r="EI154" s="8"/>
      <c r="EJ154" s="8"/>
      <c r="EK154" s="8"/>
      <c r="EL154" s="8"/>
      <c r="EM154" s="8"/>
      <c r="EN154" s="8"/>
      <c r="EO154" s="8"/>
      <c r="EP154" s="8"/>
      <c r="EQ154" s="8"/>
      <c r="ER154" s="8"/>
      <c r="ES154" s="8"/>
      <c r="ET154" s="8"/>
      <c r="EU154" s="8"/>
      <c r="EV154" s="8"/>
      <c r="EW154" s="8"/>
      <c r="EX154" s="8"/>
      <c r="EY154" s="8"/>
      <c r="EZ154" s="8"/>
      <c r="FA154" s="8"/>
      <c r="FB154" s="8"/>
    </row>
    <row r="155" spans="2:158">
      <c r="B155" s="2"/>
      <c r="C155" s="2"/>
      <c r="D155" s="5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1329"/>
      <c r="S155" s="1326"/>
      <c r="T155" s="1326"/>
      <c r="U155" s="1326"/>
      <c r="V155" s="1326"/>
      <c r="W155" s="1326"/>
      <c r="X155" s="1326"/>
      <c r="Y155" s="1326"/>
      <c r="Z155" s="1326"/>
      <c r="AA155" s="1326"/>
      <c r="AB155" s="1326"/>
      <c r="AC155" s="1326"/>
      <c r="AD155" s="1326"/>
      <c r="AE155" s="1326"/>
      <c r="AF155" s="1326"/>
      <c r="AG155" s="1326"/>
      <c r="AH155" s="1486"/>
      <c r="AI155" s="1486"/>
      <c r="AJ155" s="1326"/>
      <c r="AK155" s="1326"/>
      <c r="AL155" s="1326"/>
      <c r="AM155" s="1326"/>
      <c r="AN155" s="1326"/>
      <c r="AO155" s="1326"/>
      <c r="AP155" s="1326"/>
      <c r="AQ155" s="1326"/>
      <c r="AR155" s="1326"/>
      <c r="AS155" s="1326"/>
      <c r="AT155" s="1326"/>
      <c r="AU155" s="1326"/>
      <c r="AV155" s="1326"/>
      <c r="AW155" s="1326"/>
      <c r="AX155" s="1326"/>
      <c r="AY155" s="1326"/>
      <c r="AZ155" s="1326"/>
      <c r="BA155" s="1326"/>
      <c r="BB155" s="1326"/>
      <c r="BC155" s="1324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  <c r="DT155" s="8"/>
      <c r="DU155" s="8"/>
      <c r="DV155" s="8"/>
      <c r="DW155" s="8"/>
      <c r="DX155" s="8"/>
      <c r="DY155" s="8"/>
      <c r="DZ155" s="8"/>
      <c r="EA155" s="8"/>
      <c r="EB155" s="8"/>
      <c r="EC155" s="8"/>
      <c r="ED155" s="8"/>
      <c r="EE155" s="8"/>
      <c r="EF155" s="8"/>
      <c r="EG155" s="8"/>
      <c r="EH155" s="8"/>
      <c r="EI155" s="8"/>
      <c r="EJ155" s="8"/>
      <c r="EK155" s="8"/>
      <c r="EL155" s="8"/>
      <c r="EM155" s="8"/>
      <c r="EN155" s="8"/>
      <c r="EO155" s="8"/>
      <c r="EP155" s="8"/>
      <c r="EQ155" s="8"/>
      <c r="ER155" s="8"/>
      <c r="ES155" s="8"/>
      <c r="ET155" s="8"/>
      <c r="EU155" s="8"/>
      <c r="EV155" s="8"/>
      <c r="EW155" s="8"/>
      <c r="EX155" s="8"/>
      <c r="EY155" s="8"/>
      <c r="EZ155" s="8"/>
      <c r="FA155" s="8"/>
      <c r="FB155" s="8"/>
    </row>
    <row r="156" spans="2:158">
      <c r="B156" s="2"/>
      <c r="C156" s="2"/>
      <c r="D156" s="5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1329"/>
      <c r="S156" s="1326"/>
      <c r="T156" s="1326"/>
      <c r="U156" s="1326"/>
      <c r="V156" s="1326"/>
      <c r="W156" s="1326"/>
      <c r="X156" s="1326"/>
      <c r="Y156" s="1326"/>
      <c r="Z156" s="1326"/>
      <c r="AA156" s="1326"/>
      <c r="AB156" s="1326"/>
      <c r="AC156" s="1326"/>
      <c r="AD156" s="1326"/>
      <c r="AE156" s="1326"/>
      <c r="AF156" s="1326"/>
      <c r="AG156" s="1326"/>
      <c r="AH156" s="1326"/>
      <c r="AI156" s="1326"/>
      <c r="AJ156" s="1326"/>
      <c r="AK156" s="1326"/>
      <c r="AL156" s="1326"/>
      <c r="AM156" s="1326"/>
      <c r="AN156" s="1326"/>
      <c r="AO156" s="1326"/>
      <c r="AP156" s="1326"/>
      <c r="AQ156" s="1326"/>
      <c r="AR156" s="1326"/>
      <c r="AS156" s="1326"/>
      <c r="AT156" s="1326"/>
      <c r="AU156" s="1326"/>
      <c r="AV156" s="1326"/>
      <c r="AW156" s="1326"/>
      <c r="AX156" s="1326"/>
      <c r="AY156" s="1326"/>
      <c r="AZ156" s="1326"/>
      <c r="BA156" s="1326"/>
      <c r="BB156" s="1326"/>
      <c r="BC156" s="1324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8"/>
      <c r="CX156" s="8"/>
      <c r="CY156" s="8"/>
      <c r="CZ156" s="8"/>
      <c r="DA156" s="8"/>
      <c r="DB156" s="8"/>
      <c r="DC156" s="8"/>
      <c r="DD156" s="8"/>
      <c r="DE156" s="8"/>
      <c r="DF156" s="8"/>
      <c r="DG156" s="8"/>
      <c r="DH156" s="8"/>
      <c r="DI156" s="8"/>
      <c r="DJ156" s="8"/>
      <c r="DK156" s="8"/>
      <c r="DL156" s="8"/>
      <c r="DM156" s="8"/>
      <c r="DN156" s="8"/>
      <c r="DO156" s="8"/>
      <c r="DP156" s="8"/>
      <c r="DQ156" s="8"/>
      <c r="DR156" s="8"/>
      <c r="DS156" s="8"/>
      <c r="DT156" s="8"/>
      <c r="DU156" s="8"/>
      <c r="DV156" s="8"/>
      <c r="DW156" s="8"/>
      <c r="DX156" s="8"/>
      <c r="DY156" s="8"/>
      <c r="DZ156" s="8"/>
      <c r="EA156" s="8"/>
      <c r="EB156" s="8"/>
      <c r="EC156" s="8"/>
      <c r="ED156" s="8"/>
      <c r="EE156" s="8"/>
      <c r="EF156" s="8"/>
      <c r="EG156" s="8"/>
      <c r="EH156" s="8"/>
      <c r="EI156" s="8"/>
      <c r="EJ156" s="8"/>
      <c r="EK156" s="8"/>
      <c r="EL156" s="8"/>
      <c r="EM156" s="8"/>
      <c r="EN156" s="8"/>
      <c r="EO156" s="8"/>
      <c r="EP156" s="8"/>
      <c r="EQ156" s="8"/>
      <c r="ER156" s="8"/>
      <c r="ES156" s="8"/>
      <c r="ET156" s="8"/>
      <c r="EU156" s="8"/>
      <c r="EV156" s="8"/>
      <c r="EW156" s="8"/>
      <c r="EX156" s="8"/>
      <c r="EY156" s="8"/>
      <c r="EZ156" s="8"/>
      <c r="FA156" s="8"/>
      <c r="FB156" s="8"/>
    </row>
    <row r="157" spans="2:158">
      <c r="B157" s="2"/>
      <c r="C157" s="2"/>
      <c r="D157" s="5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1329"/>
      <c r="S157" s="1326"/>
      <c r="T157" s="1326"/>
      <c r="U157" s="1326"/>
      <c r="V157" s="1326"/>
      <c r="W157" s="1326"/>
      <c r="X157" s="1326"/>
      <c r="Y157" s="1486"/>
      <c r="Z157" s="1486"/>
      <c r="AA157" s="1486"/>
      <c r="AB157" s="1486"/>
      <c r="AC157" s="1486"/>
      <c r="AD157" s="1486"/>
      <c r="AE157" s="1486"/>
      <c r="AF157" s="1486"/>
      <c r="AG157" s="1486"/>
      <c r="AH157" s="1486"/>
      <c r="AI157" s="1486"/>
      <c r="AJ157" s="1326"/>
      <c r="AK157" s="1326"/>
      <c r="AL157" s="1326"/>
      <c r="AM157" s="1326"/>
      <c r="AN157" s="1326"/>
      <c r="AO157" s="1326"/>
      <c r="AP157" s="1326"/>
      <c r="AQ157" s="1326"/>
      <c r="AR157" s="1326"/>
      <c r="AS157" s="1326"/>
      <c r="AT157" s="1326"/>
      <c r="AU157" s="1326"/>
      <c r="AV157" s="1326"/>
      <c r="AW157" s="1326"/>
      <c r="AX157" s="1326"/>
      <c r="AY157" s="1326"/>
      <c r="AZ157" s="1326"/>
      <c r="BA157" s="1326"/>
      <c r="BB157" s="1326"/>
      <c r="BC157" s="1324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8"/>
      <c r="DC157" s="8"/>
      <c r="DD157" s="8"/>
      <c r="DE157" s="8"/>
      <c r="DF157" s="8"/>
      <c r="DG157" s="8"/>
      <c r="DH157" s="8"/>
      <c r="DI157" s="8"/>
      <c r="DJ157" s="8"/>
      <c r="DK157" s="8"/>
      <c r="DL157" s="8"/>
      <c r="DM157" s="8"/>
      <c r="DN157" s="8"/>
      <c r="DO157" s="8"/>
      <c r="DP157" s="8"/>
      <c r="DQ157" s="8"/>
      <c r="DR157" s="8"/>
      <c r="DS157" s="8"/>
      <c r="DT157" s="8"/>
      <c r="DU157" s="8"/>
      <c r="DV157" s="8"/>
      <c r="DW157" s="8"/>
      <c r="DX157" s="8"/>
      <c r="DY157" s="8"/>
      <c r="DZ157" s="8"/>
      <c r="EA157" s="8"/>
      <c r="EB157" s="8"/>
      <c r="EC157" s="8"/>
      <c r="ED157" s="8"/>
      <c r="EE157" s="8"/>
      <c r="EF157" s="8"/>
      <c r="EG157" s="8"/>
      <c r="EH157" s="8"/>
      <c r="EI157" s="8"/>
      <c r="EJ157" s="8"/>
      <c r="EK157" s="8"/>
      <c r="EL157" s="8"/>
      <c r="EM157" s="8"/>
      <c r="EN157" s="8"/>
      <c r="EO157" s="8"/>
      <c r="EP157" s="8"/>
      <c r="EQ157" s="8"/>
      <c r="ER157" s="8"/>
      <c r="ES157" s="8"/>
      <c r="ET157" s="8"/>
      <c r="EU157" s="8"/>
      <c r="EV157" s="8"/>
      <c r="EW157" s="8"/>
      <c r="EX157" s="8"/>
      <c r="EY157" s="8"/>
      <c r="EZ157" s="8"/>
      <c r="FA157" s="8"/>
      <c r="FB157" s="8"/>
    </row>
    <row r="158" spans="2:158">
      <c r="B158" s="2"/>
      <c r="C158" s="2"/>
      <c r="D158" s="5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1329"/>
      <c r="S158" s="1326"/>
      <c r="T158" s="1326"/>
      <c r="U158" s="1326"/>
      <c r="V158" s="1326"/>
      <c r="W158" s="1326"/>
      <c r="X158" s="1326"/>
      <c r="Y158" s="1326"/>
      <c r="Z158" s="1326"/>
      <c r="AA158" s="1326"/>
      <c r="AB158" s="1326"/>
      <c r="AC158" s="1326"/>
      <c r="AD158" s="1326"/>
      <c r="AE158" s="1326"/>
      <c r="AF158" s="1326"/>
      <c r="AG158" s="1326"/>
      <c r="AH158" s="1486"/>
      <c r="AI158" s="1486"/>
      <c r="AJ158" s="1326"/>
      <c r="AK158" s="1326"/>
      <c r="AL158" s="1326"/>
      <c r="AM158" s="1326"/>
      <c r="AN158" s="1326"/>
      <c r="AO158" s="1326"/>
      <c r="AP158" s="1326"/>
      <c r="AQ158" s="1326"/>
      <c r="AR158" s="1326"/>
      <c r="AS158" s="1326"/>
      <c r="AT158" s="1326"/>
      <c r="AU158" s="1326"/>
      <c r="AV158" s="1326"/>
      <c r="AW158" s="1326"/>
      <c r="AX158" s="1326"/>
      <c r="AY158" s="1326"/>
      <c r="AZ158" s="1326"/>
      <c r="BA158" s="1326"/>
      <c r="BB158" s="1326"/>
      <c r="BC158" s="1324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C158" s="8"/>
      <c r="DD158" s="8"/>
      <c r="DE158" s="8"/>
      <c r="DF158" s="8"/>
      <c r="DG158" s="8"/>
      <c r="DH158" s="8"/>
      <c r="DI158" s="8"/>
      <c r="DJ158" s="8"/>
      <c r="DK158" s="8"/>
      <c r="DL158" s="8"/>
      <c r="DM158" s="8"/>
      <c r="DN158" s="8"/>
      <c r="DO158" s="8"/>
      <c r="DP158" s="8"/>
      <c r="DQ158" s="8"/>
      <c r="DR158" s="8"/>
      <c r="DS158" s="8"/>
      <c r="DT158" s="8"/>
      <c r="DU158" s="8"/>
      <c r="DV158" s="8"/>
      <c r="DW158" s="8"/>
      <c r="DX158" s="8"/>
      <c r="DY158" s="8"/>
      <c r="DZ158" s="8"/>
      <c r="EA158" s="8"/>
      <c r="EB158" s="8"/>
      <c r="EC158" s="8"/>
      <c r="ED158" s="8"/>
      <c r="EE158" s="8"/>
      <c r="EF158" s="8"/>
      <c r="EG158" s="8"/>
      <c r="EH158" s="8"/>
      <c r="EI158" s="8"/>
      <c r="EJ158" s="8"/>
      <c r="EK158" s="8"/>
      <c r="EL158" s="8"/>
      <c r="EM158" s="8"/>
      <c r="EN158" s="8"/>
      <c r="EO158" s="8"/>
      <c r="EP158" s="8"/>
      <c r="EQ158" s="8"/>
      <c r="ER158" s="8"/>
      <c r="ES158" s="8"/>
      <c r="ET158" s="8"/>
      <c r="EU158" s="8"/>
      <c r="EV158" s="8"/>
      <c r="EW158" s="8"/>
      <c r="EX158" s="8"/>
      <c r="EY158" s="8"/>
      <c r="EZ158" s="8"/>
      <c r="FA158" s="8"/>
      <c r="FB158" s="8"/>
    </row>
    <row r="159" spans="2:158">
      <c r="B159" s="2"/>
      <c r="C159" s="2"/>
      <c r="D159" s="5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1329"/>
      <c r="S159" s="1326"/>
      <c r="T159" s="1326"/>
      <c r="U159" s="1326"/>
      <c r="V159" s="1326"/>
      <c r="W159" s="1326"/>
      <c r="X159" s="1326"/>
      <c r="Y159" s="1326"/>
      <c r="Z159" s="1326"/>
      <c r="AA159" s="1326"/>
      <c r="AB159" s="1326"/>
      <c r="AC159" s="1326"/>
      <c r="AD159" s="1326"/>
      <c r="AE159" s="1326"/>
      <c r="AF159" s="1326"/>
      <c r="AG159" s="1326"/>
      <c r="AH159" s="1486"/>
      <c r="AI159" s="1486"/>
      <c r="AJ159" s="1326"/>
      <c r="AK159" s="1326"/>
      <c r="AL159" s="1326"/>
      <c r="AM159" s="1326"/>
      <c r="AN159" s="1326"/>
      <c r="AO159" s="1326"/>
      <c r="AP159" s="1326"/>
      <c r="AQ159" s="1326"/>
      <c r="AR159" s="1326"/>
      <c r="AS159" s="1326"/>
      <c r="AT159" s="1326"/>
      <c r="AU159" s="1326"/>
      <c r="AV159" s="1326"/>
      <c r="AW159" s="1326"/>
      <c r="AX159" s="1326"/>
      <c r="AY159" s="1326"/>
      <c r="AZ159" s="1326"/>
      <c r="BA159" s="1326"/>
      <c r="BB159" s="1326"/>
      <c r="BC159" s="1324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8"/>
      <c r="CX159" s="8"/>
      <c r="CY159" s="8"/>
      <c r="CZ159" s="8"/>
      <c r="DA159" s="8"/>
      <c r="DB159" s="8"/>
      <c r="DC159" s="8"/>
      <c r="DD159" s="8"/>
      <c r="DE159" s="8"/>
      <c r="DF159" s="8"/>
      <c r="DG159" s="8"/>
      <c r="DH159" s="8"/>
      <c r="DI159" s="8"/>
      <c r="DJ159" s="8"/>
      <c r="DK159" s="8"/>
      <c r="DL159" s="8"/>
      <c r="DM159" s="8"/>
      <c r="DN159" s="8"/>
      <c r="DO159" s="8"/>
      <c r="DP159" s="8"/>
      <c r="DQ159" s="8"/>
      <c r="DR159" s="8"/>
      <c r="DS159" s="8"/>
      <c r="DT159" s="8"/>
      <c r="DU159" s="8"/>
      <c r="DV159" s="8"/>
      <c r="DW159" s="8"/>
      <c r="DX159" s="8"/>
      <c r="DY159" s="8"/>
      <c r="DZ159" s="8"/>
      <c r="EA159" s="8"/>
      <c r="EB159" s="8"/>
      <c r="EC159" s="8"/>
      <c r="ED159" s="8"/>
      <c r="EE159" s="8"/>
      <c r="EF159" s="8"/>
      <c r="EG159" s="8"/>
      <c r="EH159" s="8"/>
      <c r="EI159" s="8"/>
      <c r="EJ159" s="8"/>
      <c r="EK159" s="8"/>
      <c r="EL159" s="8"/>
      <c r="EM159" s="8"/>
      <c r="EN159" s="8"/>
      <c r="EO159" s="8"/>
      <c r="EP159" s="8"/>
      <c r="EQ159" s="8"/>
      <c r="ER159" s="8"/>
      <c r="ES159" s="8"/>
      <c r="ET159" s="8"/>
      <c r="EU159" s="8"/>
      <c r="EV159" s="8"/>
      <c r="EW159" s="8"/>
      <c r="EX159" s="8"/>
      <c r="EY159" s="8"/>
      <c r="EZ159" s="8"/>
      <c r="FA159" s="8"/>
      <c r="FB159" s="8"/>
    </row>
    <row r="160" spans="2:158">
      <c r="B160" s="2"/>
      <c r="C160" s="2"/>
      <c r="D160" s="5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1329"/>
      <c r="S160" s="1326"/>
      <c r="T160" s="1326"/>
      <c r="U160" s="1326"/>
      <c r="V160" s="1326"/>
      <c r="W160" s="1326"/>
      <c r="X160" s="1326"/>
      <c r="Y160" s="1326"/>
      <c r="Z160" s="1326"/>
      <c r="AA160" s="1326"/>
      <c r="AB160" s="1326"/>
      <c r="AC160" s="1326"/>
      <c r="AD160" s="1326"/>
      <c r="AE160" s="1326"/>
      <c r="AF160" s="1326"/>
      <c r="AG160" s="1326"/>
      <c r="AH160" s="1486"/>
      <c r="AI160" s="1486"/>
      <c r="AJ160" s="1326"/>
      <c r="AK160" s="1326"/>
      <c r="AL160" s="1326"/>
      <c r="AM160" s="1326"/>
      <c r="AN160" s="1326"/>
      <c r="AO160" s="1326"/>
      <c r="AP160" s="1326"/>
      <c r="AQ160" s="1326"/>
      <c r="AR160" s="1326"/>
      <c r="AS160" s="1326"/>
      <c r="AT160" s="1326"/>
      <c r="AU160" s="1326"/>
      <c r="AV160" s="1326"/>
      <c r="AW160" s="1326"/>
      <c r="AX160" s="1326"/>
      <c r="AY160" s="1326"/>
      <c r="AZ160" s="1326"/>
      <c r="BA160" s="1326"/>
      <c r="BB160" s="1326"/>
      <c r="BC160" s="1324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8"/>
      <c r="CX160" s="8"/>
      <c r="CY160" s="8"/>
      <c r="CZ160" s="8"/>
      <c r="DA160" s="8"/>
      <c r="DB160" s="8"/>
      <c r="DC160" s="8"/>
      <c r="DD160" s="8"/>
      <c r="DE160" s="8"/>
      <c r="DF160" s="8"/>
      <c r="DG160" s="8"/>
      <c r="DH160" s="8"/>
      <c r="DI160" s="8"/>
      <c r="DJ160" s="8"/>
      <c r="DK160" s="8"/>
      <c r="DL160" s="8"/>
      <c r="DM160" s="8"/>
      <c r="DN160" s="8"/>
      <c r="DO160" s="8"/>
      <c r="DP160" s="8"/>
      <c r="DQ160" s="8"/>
      <c r="DR160" s="8"/>
      <c r="DS160" s="8"/>
      <c r="DT160" s="8"/>
      <c r="DU160" s="8"/>
      <c r="DV160" s="8"/>
      <c r="DW160" s="8"/>
      <c r="DX160" s="8"/>
      <c r="DY160" s="8"/>
      <c r="DZ160" s="8"/>
      <c r="EA160" s="8"/>
      <c r="EB160" s="8"/>
      <c r="EC160" s="8"/>
      <c r="ED160" s="8"/>
      <c r="EE160" s="8"/>
      <c r="EF160" s="8"/>
      <c r="EG160" s="8"/>
      <c r="EH160" s="8"/>
      <c r="EI160" s="8"/>
      <c r="EJ160" s="8"/>
      <c r="EK160" s="8"/>
      <c r="EL160" s="8"/>
      <c r="EM160" s="8"/>
      <c r="EN160" s="8"/>
      <c r="EO160" s="8"/>
      <c r="EP160" s="8"/>
      <c r="EQ160" s="8"/>
      <c r="ER160" s="8"/>
      <c r="ES160" s="8"/>
      <c r="ET160" s="8"/>
      <c r="EU160" s="8"/>
      <c r="EV160" s="8"/>
      <c r="EW160" s="8"/>
      <c r="EX160" s="8"/>
      <c r="EY160" s="8"/>
      <c r="EZ160" s="8"/>
      <c r="FA160" s="8"/>
      <c r="FB160" s="8"/>
    </row>
    <row r="161" spans="2:158">
      <c r="B161" s="2"/>
      <c r="C161" s="2"/>
      <c r="D161" s="5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1329"/>
      <c r="S161" s="1326"/>
      <c r="T161" s="1326"/>
      <c r="U161" s="1326"/>
      <c r="V161" s="1326"/>
      <c r="W161" s="1326"/>
      <c r="X161" s="1326"/>
      <c r="Y161" s="1326"/>
      <c r="Z161" s="1326"/>
      <c r="AA161" s="1326"/>
      <c r="AB161" s="1326"/>
      <c r="AC161" s="1326"/>
      <c r="AD161" s="1326"/>
      <c r="AE161" s="1326"/>
      <c r="AF161" s="1326"/>
      <c r="AG161" s="1326"/>
      <c r="AH161" s="1486"/>
      <c r="AI161" s="1486"/>
      <c r="AJ161" s="1326"/>
      <c r="AK161" s="1326"/>
      <c r="AL161" s="1326"/>
      <c r="AM161" s="1326"/>
      <c r="AN161" s="1326"/>
      <c r="AO161" s="1326"/>
      <c r="AP161" s="1326"/>
      <c r="AQ161" s="1326"/>
      <c r="AR161" s="1326"/>
      <c r="AS161" s="1326"/>
      <c r="AT161" s="1326"/>
      <c r="AU161" s="1326"/>
      <c r="AV161" s="1326"/>
      <c r="AW161" s="1326"/>
      <c r="AX161" s="1326"/>
      <c r="AY161" s="1326"/>
      <c r="AZ161" s="1326"/>
      <c r="BA161" s="1326"/>
      <c r="BB161" s="1326"/>
      <c r="BC161" s="1324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  <c r="CY161" s="8"/>
      <c r="CZ161" s="8"/>
      <c r="DA161" s="8"/>
      <c r="DB161" s="8"/>
      <c r="DC161" s="8"/>
      <c r="DD161" s="8"/>
      <c r="DE161" s="8"/>
      <c r="DF161" s="8"/>
      <c r="DG161" s="8"/>
      <c r="DH161" s="8"/>
      <c r="DI161" s="8"/>
      <c r="DJ161" s="8"/>
      <c r="DK161" s="8"/>
      <c r="DL161" s="8"/>
      <c r="DM161" s="8"/>
      <c r="DN161" s="8"/>
      <c r="DO161" s="8"/>
      <c r="DP161" s="8"/>
      <c r="DQ161" s="8"/>
      <c r="DR161" s="8"/>
      <c r="DS161" s="8"/>
      <c r="DT161" s="8"/>
      <c r="DU161" s="8"/>
      <c r="DV161" s="8"/>
      <c r="DW161" s="8"/>
      <c r="DX161" s="8"/>
      <c r="DY161" s="8"/>
      <c r="DZ161" s="8"/>
      <c r="EA161" s="8"/>
      <c r="EB161" s="8"/>
      <c r="EC161" s="8"/>
      <c r="ED161" s="8"/>
      <c r="EE161" s="8"/>
      <c r="EF161" s="8"/>
      <c r="EG161" s="8"/>
      <c r="EH161" s="8"/>
      <c r="EI161" s="8"/>
      <c r="EJ161" s="8"/>
      <c r="EK161" s="8"/>
      <c r="EL161" s="8"/>
      <c r="EM161" s="8"/>
      <c r="EN161" s="8"/>
      <c r="EO161" s="8"/>
      <c r="EP161" s="8"/>
      <c r="EQ161" s="8"/>
      <c r="ER161" s="8"/>
      <c r="ES161" s="8"/>
      <c r="ET161" s="8"/>
      <c r="EU161" s="8"/>
      <c r="EV161" s="8"/>
      <c r="EW161" s="8"/>
      <c r="EX161" s="8"/>
      <c r="EY161" s="8"/>
      <c r="EZ161" s="8"/>
      <c r="FA161" s="8"/>
      <c r="FB161" s="8"/>
    </row>
    <row r="162" spans="2:158">
      <c r="B162" s="2"/>
      <c r="C162" s="2"/>
      <c r="D162" s="5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1329"/>
      <c r="S162" s="1326"/>
      <c r="T162" s="1326"/>
      <c r="U162" s="1326"/>
      <c r="V162" s="1326"/>
      <c r="W162" s="1326"/>
      <c r="X162" s="1326"/>
      <c r="Y162" s="1326"/>
      <c r="Z162" s="1326"/>
      <c r="AA162" s="1326"/>
      <c r="AB162" s="1326"/>
      <c r="AC162" s="1326"/>
      <c r="AD162" s="1326"/>
      <c r="AE162" s="1326"/>
      <c r="AF162" s="1326"/>
      <c r="AG162" s="1326"/>
      <c r="AH162" s="1486"/>
      <c r="AI162" s="1486"/>
      <c r="AJ162" s="1326"/>
      <c r="AK162" s="1326"/>
      <c r="AL162" s="1326"/>
      <c r="AM162" s="1326"/>
      <c r="AN162" s="1326"/>
      <c r="AO162" s="1326"/>
      <c r="AP162" s="1326"/>
      <c r="AQ162" s="1326"/>
      <c r="AR162" s="1326"/>
      <c r="AS162" s="1326"/>
      <c r="AT162" s="1326"/>
      <c r="AU162" s="1326"/>
      <c r="AV162" s="1326"/>
      <c r="AW162" s="1326"/>
      <c r="AX162" s="1326"/>
      <c r="AY162" s="1326"/>
      <c r="AZ162" s="1326"/>
      <c r="BA162" s="1326"/>
      <c r="BB162" s="1326"/>
      <c r="BC162" s="1324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  <c r="DD162" s="8"/>
      <c r="DE162" s="8"/>
      <c r="DF162" s="8"/>
      <c r="DG162" s="8"/>
      <c r="DH162" s="8"/>
      <c r="DI162" s="8"/>
      <c r="DJ162" s="8"/>
      <c r="DK162" s="8"/>
      <c r="DL162" s="8"/>
      <c r="DM162" s="8"/>
      <c r="DN162" s="8"/>
      <c r="DO162" s="8"/>
      <c r="DP162" s="8"/>
      <c r="DQ162" s="8"/>
      <c r="DR162" s="8"/>
      <c r="DS162" s="8"/>
      <c r="DT162" s="8"/>
      <c r="DU162" s="8"/>
      <c r="DV162" s="8"/>
      <c r="DW162" s="8"/>
      <c r="DX162" s="8"/>
      <c r="DY162" s="8"/>
      <c r="DZ162" s="8"/>
      <c r="EA162" s="8"/>
      <c r="EB162" s="8"/>
      <c r="EC162" s="8"/>
      <c r="ED162" s="8"/>
      <c r="EE162" s="8"/>
      <c r="EF162" s="8"/>
      <c r="EG162" s="8"/>
      <c r="EH162" s="8"/>
      <c r="EI162" s="8"/>
      <c r="EJ162" s="8"/>
      <c r="EK162" s="8"/>
      <c r="EL162" s="8"/>
      <c r="EM162" s="8"/>
      <c r="EN162" s="8"/>
      <c r="EO162" s="8"/>
      <c r="EP162" s="8"/>
      <c r="EQ162" s="8"/>
      <c r="ER162" s="8"/>
      <c r="ES162" s="8"/>
      <c r="ET162" s="8"/>
      <c r="EU162" s="8"/>
      <c r="EV162" s="8"/>
      <c r="EW162" s="8"/>
      <c r="EX162" s="8"/>
      <c r="EY162" s="8"/>
      <c r="EZ162" s="8"/>
      <c r="FA162" s="8"/>
      <c r="FB162" s="8"/>
    </row>
    <row r="163" spans="2:158">
      <c r="B163" s="2"/>
      <c r="C163" s="2"/>
      <c r="D163" s="5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1329"/>
      <c r="S163" s="1326"/>
      <c r="T163" s="1326"/>
      <c r="U163" s="1326"/>
      <c r="V163" s="1326"/>
      <c r="W163" s="1326"/>
      <c r="X163" s="1326"/>
      <c r="Y163" s="1326"/>
      <c r="Z163" s="1326"/>
      <c r="AA163" s="1326"/>
      <c r="AB163" s="1326"/>
      <c r="AC163" s="1326"/>
      <c r="AD163" s="1326"/>
      <c r="AE163" s="1326"/>
      <c r="AF163" s="1326"/>
      <c r="AG163" s="1326"/>
      <c r="AH163" s="1486"/>
      <c r="AI163" s="1486"/>
      <c r="AJ163" s="1326"/>
      <c r="AK163" s="1326"/>
      <c r="AL163" s="1326"/>
      <c r="AM163" s="1326"/>
      <c r="AN163" s="1326"/>
      <c r="AO163" s="1326"/>
      <c r="AP163" s="1326"/>
      <c r="AQ163" s="1326"/>
      <c r="AR163" s="1326"/>
      <c r="AS163" s="1326"/>
      <c r="AT163" s="1326"/>
      <c r="AU163" s="1326"/>
      <c r="AV163" s="1326"/>
      <c r="AW163" s="1326"/>
      <c r="AX163" s="1326"/>
      <c r="AY163" s="1326"/>
      <c r="AZ163" s="1326"/>
      <c r="BA163" s="1326"/>
      <c r="BB163" s="1326"/>
      <c r="BC163" s="1324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8"/>
      <c r="CX163" s="8"/>
      <c r="CY163" s="8"/>
      <c r="CZ163" s="8"/>
      <c r="DA163" s="8"/>
      <c r="DB163" s="8"/>
      <c r="DC163" s="8"/>
      <c r="DD163" s="8"/>
      <c r="DE163" s="8"/>
      <c r="DF163" s="8"/>
      <c r="DG163" s="8"/>
      <c r="DH163" s="8"/>
      <c r="DI163" s="8"/>
      <c r="DJ163" s="8"/>
      <c r="DK163" s="8"/>
      <c r="DL163" s="8"/>
      <c r="DM163" s="8"/>
      <c r="DN163" s="8"/>
      <c r="DO163" s="8"/>
      <c r="DP163" s="8"/>
      <c r="DQ163" s="8"/>
      <c r="DR163" s="8"/>
      <c r="DS163" s="8"/>
      <c r="DT163" s="8"/>
      <c r="DU163" s="8"/>
      <c r="DV163" s="8"/>
      <c r="DW163" s="8"/>
      <c r="DX163" s="8"/>
      <c r="DY163" s="8"/>
      <c r="DZ163" s="8"/>
      <c r="EA163" s="8"/>
      <c r="EB163" s="8"/>
      <c r="EC163" s="8"/>
      <c r="ED163" s="8"/>
      <c r="EE163" s="8"/>
      <c r="EF163" s="8"/>
      <c r="EG163" s="8"/>
      <c r="EH163" s="8"/>
      <c r="EI163" s="8"/>
      <c r="EJ163" s="8"/>
      <c r="EK163" s="8"/>
      <c r="EL163" s="8"/>
      <c r="EM163" s="8"/>
      <c r="EN163" s="8"/>
      <c r="EO163" s="8"/>
      <c r="EP163" s="8"/>
      <c r="EQ163" s="8"/>
      <c r="ER163" s="8"/>
      <c r="ES163" s="8"/>
      <c r="ET163" s="8"/>
      <c r="EU163" s="8"/>
      <c r="EV163" s="8"/>
      <c r="EW163" s="8"/>
      <c r="EX163" s="8"/>
      <c r="EY163" s="8"/>
      <c r="EZ163" s="8"/>
      <c r="FA163" s="8"/>
      <c r="FB163" s="8"/>
    </row>
    <row r="164" spans="2:158">
      <c r="B164" s="2"/>
      <c r="C164" s="2"/>
      <c r="D164" s="5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1329"/>
      <c r="S164" s="1326"/>
      <c r="T164" s="1326"/>
      <c r="U164" s="1326"/>
      <c r="V164" s="1326"/>
      <c r="W164" s="1326"/>
      <c r="X164" s="1326"/>
      <c r="Y164" s="1326"/>
      <c r="Z164" s="1326"/>
      <c r="AA164" s="1326"/>
      <c r="AB164" s="1326"/>
      <c r="AC164" s="1326"/>
      <c r="AD164" s="1326"/>
      <c r="AE164" s="1326"/>
      <c r="AF164" s="1326"/>
      <c r="AG164" s="1326"/>
      <c r="AH164" s="1486"/>
      <c r="AI164" s="1486"/>
      <c r="AJ164" s="1326"/>
      <c r="AK164" s="1326"/>
      <c r="AL164" s="1326"/>
      <c r="AM164" s="1326"/>
      <c r="AN164" s="1326"/>
      <c r="AO164" s="1326"/>
      <c r="AP164" s="1326"/>
      <c r="AQ164" s="1326"/>
      <c r="AR164" s="1326"/>
      <c r="AS164" s="1326"/>
      <c r="AT164" s="1326"/>
      <c r="AU164" s="1326"/>
      <c r="AV164" s="1326"/>
      <c r="AW164" s="1326"/>
      <c r="AX164" s="1326"/>
      <c r="AY164" s="1326"/>
      <c r="AZ164" s="1326"/>
      <c r="BA164" s="1326"/>
      <c r="BB164" s="1326"/>
      <c r="BC164" s="1324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8"/>
      <c r="CX164" s="8"/>
      <c r="CY164" s="8"/>
      <c r="CZ164" s="8"/>
      <c r="DA164" s="8"/>
      <c r="DB164" s="8"/>
      <c r="DC164" s="8"/>
      <c r="DD164" s="8"/>
      <c r="DE164" s="8"/>
      <c r="DF164" s="8"/>
      <c r="DG164" s="8"/>
      <c r="DH164" s="8"/>
      <c r="DI164" s="8"/>
      <c r="DJ164" s="8"/>
      <c r="DK164" s="8"/>
      <c r="DL164" s="8"/>
      <c r="DM164" s="8"/>
      <c r="DN164" s="8"/>
      <c r="DO164" s="8"/>
      <c r="DP164" s="8"/>
      <c r="DQ164" s="8"/>
      <c r="DR164" s="8"/>
      <c r="DS164" s="8"/>
      <c r="DT164" s="8"/>
      <c r="DU164" s="8"/>
      <c r="DV164" s="8"/>
      <c r="DW164" s="8"/>
      <c r="DX164" s="8"/>
      <c r="DY164" s="8"/>
      <c r="DZ164" s="8"/>
      <c r="EA164" s="8"/>
      <c r="EB164" s="8"/>
      <c r="EC164" s="8"/>
      <c r="ED164" s="8"/>
      <c r="EE164" s="8"/>
      <c r="EF164" s="8"/>
      <c r="EG164" s="8"/>
      <c r="EH164" s="8"/>
      <c r="EI164" s="8"/>
      <c r="EJ164" s="8"/>
      <c r="EK164" s="8"/>
      <c r="EL164" s="8"/>
      <c r="EM164" s="8"/>
      <c r="EN164" s="8"/>
      <c r="EO164" s="8"/>
      <c r="EP164" s="8"/>
      <c r="EQ164" s="8"/>
      <c r="ER164" s="8"/>
      <c r="ES164" s="8"/>
      <c r="ET164" s="8"/>
      <c r="EU164" s="8"/>
      <c r="EV164" s="8"/>
      <c r="EW164" s="8"/>
      <c r="EX164" s="8"/>
      <c r="EY164" s="8"/>
      <c r="EZ164" s="8"/>
      <c r="FA164" s="8"/>
      <c r="FB164" s="8"/>
    </row>
    <row r="165" spans="2:158">
      <c r="B165" s="2"/>
      <c r="C165" s="2"/>
      <c r="D165" s="5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1329"/>
      <c r="S165" s="1326"/>
      <c r="T165" s="1326"/>
      <c r="U165" s="1326"/>
      <c r="V165" s="1326"/>
      <c r="W165" s="1326"/>
      <c r="X165" s="1326"/>
      <c r="Y165" s="1326"/>
      <c r="Z165" s="1326"/>
      <c r="AA165" s="1326"/>
      <c r="AB165" s="1326"/>
      <c r="AC165" s="1326"/>
      <c r="AD165" s="1326"/>
      <c r="AE165" s="1326"/>
      <c r="AF165" s="1326"/>
      <c r="AG165" s="1326"/>
      <c r="AH165" s="1486"/>
      <c r="AI165" s="1486"/>
      <c r="AJ165" s="1326"/>
      <c r="AK165" s="1326"/>
      <c r="AL165" s="1326"/>
      <c r="AM165" s="1326"/>
      <c r="AN165" s="1326"/>
      <c r="AO165" s="1326"/>
      <c r="AP165" s="1326"/>
      <c r="AQ165" s="1326"/>
      <c r="AR165" s="1326"/>
      <c r="AS165" s="1326"/>
      <c r="AT165" s="1326"/>
      <c r="AU165" s="1326"/>
      <c r="AV165" s="1326"/>
      <c r="AW165" s="1326"/>
      <c r="AX165" s="1326"/>
      <c r="AY165" s="1326"/>
      <c r="AZ165" s="1326"/>
      <c r="BA165" s="1326"/>
      <c r="BB165" s="1326"/>
      <c r="BC165" s="1324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  <c r="DA165" s="8"/>
      <c r="DB165" s="8"/>
      <c r="DC165" s="8"/>
      <c r="DD165" s="8"/>
      <c r="DE165" s="8"/>
      <c r="DF165" s="8"/>
      <c r="DG165" s="8"/>
      <c r="DH165" s="8"/>
      <c r="DI165" s="8"/>
      <c r="DJ165" s="8"/>
      <c r="DK165" s="8"/>
      <c r="DL165" s="8"/>
      <c r="DM165" s="8"/>
      <c r="DN165" s="8"/>
      <c r="DO165" s="8"/>
      <c r="DP165" s="8"/>
      <c r="DQ165" s="8"/>
      <c r="DR165" s="8"/>
      <c r="DS165" s="8"/>
      <c r="DT165" s="8"/>
      <c r="DU165" s="8"/>
      <c r="DV165" s="8"/>
      <c r="DW165" s="8"/>
      <c r="DX165" s="8"/>
      <c r="DY165" s="8"/>
      <c r="DZ165" s="8"/>
      <c r="EA165" s="8"/>
      <c r="EB165" s="8"/>
      <c r="EC165" s="8"/>
      <c r="ED165" s="8"/>
      <c r="EE165" s="8"/>
      <c r="EF165" s="8"/>
      <c r="EG165" s="8"/>
      <c r="EH165" s="8"/>
      <c r="EI165" s="8"/>
      <c r="EJ165" s="8"/>
      <c r="EK165" s="8"/>
      <c r="EL165" s="8"/>
      <c r="EM165" s="8"/>
      <c r="EN165" s="8"/>
      <c r="EO165" s="8"/>
      <c r="EP165" s="8"/>
      <c r="EQ165" s="8"/>
      <c r="ER165" s="8"/>
      <c r="ES165" s="8"/>
      <c r="ET165" s="8"/>
      <c r="EU165" s="8"/>
      <c r="EV165" s="8"/>
      <c r="EW165" s="8"/>
      <c r="EX165" s="8"/>
      <c r="EY165" s="8"/>
      <c r="EZ165" s="8"/>
      <c r="FA165" s="8"/>
      <c r="FB165" s="8"/>
    </row>
    <row r="166" spans="2:158">
      <c r="B166" s="2"/>
      <c r="C166" s="2"/>
      <c r="D166" s="5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1329"/>
      <c r="S166" s="1326"/>
      <c r="T166" s="1326"/>
      <c r="U166" s="1326"/>
      <c r="V166" s="1326"/>
      <c r="W166" s="1326"/>
      <c r="X166" s="1326"/>
      <c r="Y166" s="1326"/>
      <c r="Z166" s="1326"/>
      <c r="AA166" s="1326"/>
      <c r="AB166" s="1326"/>
      <c r="AC166" s="1326"/>
      <c r="AD166" s="1326"/>
      <c r="AE166" s="1326"/>
      <c r="AF166" s="1326"/>
      <c r="AG166" s="1326"/>
      <c r="AH166" s="1326"/>
      <c r="AI166" s="1486"/>
      <c r="AJ166" s="1326"/>
      <c r="AK166" s="1326"/>
      <c r="AL166" s="1326"/>
      <c r="AM166" s="1326"/>
      <c r="AN166" s="1326"/>
      <c r="AO166" s="1326"/>
      <c r="AP166" s="1326"/>
      <c r="AQ166" s="1326"/>
      <c r="AR166" s="1326"/>
      <c r="AS166" s="1326"/>
      <c r="AT166" s="1326"/>
      <c r="AU166" s="1326"/>
      <c r="AV166" s="1326"/>
      <c r="AW166" s="1326"/>
      <c r="AX166" s="1326"/>
      <c r="AY166" s="1326"/>
      <c r="AZ166" s="1326"/>
      <c r="BA166" s="1326"/>
      <c r="BB166" s="1326"/>
      <c r="BC166" s="1324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  <c r="DA166" s="8"/>
      <c r="DB166" s="8"/>
      <c r="DC166" s="8"/>
      <c r="DD166" s="8"/>
      <c r="DE166" s="8"/>
      <c r="DF166" s="8"/>
      <c r="DG166" s="8"/>
      <c r="DH166" s="8"/>
      <c r="DI166" s="8"/>
      <c r="DJ166" s="8"/>
      <c r="DK166" s="8"/>
      <c r="DL166" s="8"/>
      <c r="DM166" s="8"/>
      <c r="DN166" s="8"/>
      <c r="DO166" s="8"/>
      <c r="DP166" s="8"/>
      <c r="DQ166" s="8"/>
      <c r="DR166" s="8"/>
      <c r="DS166" s="8"/>
      <c r="DT166" s="8"/>
      <c r="DU166" s="8"/>
      <c r="DV166" s="8"/>
      <c r="DW166" s="8"/>
      <c r="DX166" s="8"/>
      <c r="DY166" s="8"/>
      <c r="DZ166" s="8"/>
      <c r="EA166" s="8"/>
      <c r="EB166" s="8"/>
      <c r="EC166" s="8"/>
      <c r="ED166" s="8"/>
      <c r="EE166" s="8"/>
      <c r="EF166" s="8"/>
      <c r="EG166" s="8"/>
      <c r="EH166" s="8"/>
      <c r="EI166" s="8"/>
      <c r="EJ166" s="8"/>
      <c r="EK166" s="8"/>
      <c r="EL166" s="8"/>
      <c r="EM166" s="8"/>
      <c r="EN166" s="8"/>
      <c r="EO166" s="8"/>
      <c r="EP166" s="8"/>
      <c r="EQ166" s="8"/>
      <c r="ER166" s="8"/>
      <c r="ES166" s="8"/>
      <c r="ET166" s="8"/>
      <c r="EU166" s="8"/>
      <c r="EV166" s="8"/>
      <c r="EW166" s="8"/>
      <c r="EX166" s="8"/>
      <c r="EY166" s="8"/>
      <c r="EZ166" s="8"/>
      <c r="FA166" s="8"/>
      <c r="FB166" s="8"/>
    </row>
    <row r="167" spans="2:158">
      <c r="B167" s="2"/>
      <c r="C167" s="2"/>
      <c r="D167" s="5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1329"/>
      <c r="S167" s="1326"/>
      <c r="T167" s="1326"/>
      <c r="U167" s="1326"/>
      <c r="V167" s="1326"/>
      <c r="W167" s="1326"/>
      <c r="X167" s="1326"/>
      <c r="Y167" s="1326"/>
      <c r="Z167" s="1326"/>
      <c r="AA167" s="1326"/>
      <c r="AB167" s="1326"/>
      <c r="AC167" s="1326"/>
      <c r="AD167" s="1326"/>
      <c r="AE167" s="1326"/>
      <c r="AF167" s="1326"/>
      <c r="AG167" s="1326"/>
      <c r="AH167" s="1326"/>
      <c r="AI167" s="1486"/>
      <c r="AJ167" s="1326"/>
      <c r="AK167" s="1326"/>
      <c r="AL167" s="1326"/>
      <c r="AM167" s="1326"/>
      <c r="AN167" s="1326"/>
      <c r="AO167" s="1326"/>
      <c r="AP167" s="1326"/>
      <c r="AQ167" s="1326"/>
      <c r="AR167" s="1326"/>
      <c r="AS167" s="1326"/>
      <c r="AT167" s="1326"/>
      <c r="AU167" s="1326"/>
      <c r="AV167" s="1326"/>
      <c r="AW167" s="1326"/>
      <c r="AX167" s="1326"/>
      <c r="AY167" s="1326"/>
      <c r="AZ167" s="1326"/>
      <c r="BA167" s="1326"/>
      <c r="BB167" s="1326"/>
      <c r="BC167" s="1324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  <c r="DA167" s="8"/>
      <c r="DB167" s="8"/>
      <c r="DC167" s="8"/>
      <c r="DD167" s="8"/>
      <c r="DE167" s="8"/>
      <c r="DF167" s="8"/>
      <c r="DG167" s="8"/>
      <c r="DH167" s="8"/>
      <c r="DI167" s="8"/>
      <c r="DJ167" s="8"/>
      <c r="DK167" s="8"/>
      <c r="DL167" s="8"/>
      <c r="DM167" s="8"/>
      <c r="DN167" s="8"/>
      <c r="DO167" s="8"/>
      <c r="DP167" s="8"/>
      <c r="DQ167" s="8"/>
      <c r="DR167" s="8"/>
      <c r="DS167" s="8"/>
      <c r="DT167" s="8"/>
      <c r="DU167" s="8"/>
      <c r="DV167" s="8"/>
      <c r="DW167" s="8"/>
      <c r="DX167" s="8"/>
      <c r="DY167" s="8"/>
      <c r="DZ167" s="8"/>
      <c r="EA167" s="8"/>
      <c r="EB167" s="8"/>
      <c r="EC167" s="8"/>
      <c r="ED167" s="8"/>
      <c r="EE167" s="8"/>
      <c r="EF167" s="8"/>
      <c r="EG167" s="8"/>
      <c r="EH167" s="8"/>
      <c r="EI167" s="8"/>
      <c r="EJ167" s="8"/>
      <c r="EK167" s="8"/>
      <c r="EL167" s="8"/>
      <c r="EM167" s="8"/>
      <c r="EN167" s="8"/>
      <c r="EO167" s="8"/>
      <c r="EP167" s="8"/>
      <c r="EQ167" s="8"/>
      <c r="ER167" s="8"/>
      <c r="ES167" s="8"/>
      <c r="ET167" s="8"/>
      <c r="EU167" s="8"/>
      <c r="EV167" s="8"/>
      <c r="EW167" s="8"/>
      <c r="EX167" s="8"/>
      <c r="EY167" s="8"/>
      <c r="EZ167" s="8"/>
      <c r="FA167" s="8"/>
      <c r="FB167" s="8"/>
    </row>
    <row r="168" spans="2:158">
      <c r="B168" s="2"/>
      <c r="C168" s="2"/>
      <c r="D168" s="5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1329"/>
      <c r="S168" s="1326"/>
      <c r="T168" s="1326"/>
      <c r="U168" s="1326"/>
      <c r="V168" s="1326"/>
      <c r="W168" s="1326"/>
      <c r="X168" s="1326"/>
      <c r="Y168" s="1326"/>
      <c r="Z168" s="1326"/>
      <c r="AA168" s="1326"/>
      <c r="AB168" s="1326"/>
      <c r="AC168" s="1326"/>
      <c r="AD168" s="1326"/>
      <c r="AE168" s="1326"/>
      <c r="AF168" s="1326"/>
      <c r="AG168" s="1326"/>
      <c r="AH168" s="1326"/>
      <c r="AI168" s="1486"/>
      <c r="AJ168" s="1326"/>
      <c r="AK168" s="1326"/>
      <c r="AL168" s="1326"/>
      <c r="AM168" s="1326"/>
      <c r="AN168" s="1326"/>
      <c r="AO168" s="1326"/>
      <c r="AP168" s="1326"/>
      <c r="AQ168" s="1326"/>
      <c r="AR168" s="1326"/>
      <c r="AS168" s="1326"/>
      <c r="AT168" s="1326"/>
      <c r="AU168" s="1326"/>
      <c r="AV168" s="1326"/>
      <c r="AW168" s="1326"/>
      <c r="AX168" s="1326"/>
      <c r="AY168" s="1326"/>
      <c r="AZ168" s="1326"/>
      <c r="BA168" s="1326"/>
      <c r="BB168" s="1326"/>
      <c r="BC168" s="1324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8"/>
      <c r="CX168" s="8"/>
      <c r="CY168" s="8"/>
      <c r="CZ168" s="8"/>
      <c r="DA168" s="8"/>
      <c r="DB168" s="8"/>
      <c r="DC168" s="8"/>
      <c r="DD168" s="8"/>
      <c r="DE168" s="8"/>
      <c r="DF168" s="8"/>
      <c r="DG168" s="8"/>
      <c r="DH168" s="8"/>
      <c r="DI168" s="8"/>
      <c r="DJ168" s="8"/>
      <c r="DK168" s="8"/>
      <c r="DL168" s="8"/>
      <c r="DM168" s="8"/>
      <c r="DN168" s="8"/>
      <c r="DO168" s="8"/>
      <c r="DP168" s="8"/>
      <c r="DQ168" s="8"/>
      <c r="DR168" s="8"/>
      <c r="DS168" s="8"/>
      <c r="DT168" s="8"/>
      <c r="DU168" s="8"/>
      <c r="DV168" s="8"/>
      <c r="DW168" s="8"/>
      <c r="DX168" s="8"/>
      <c r="DY168" s="8"/>
      <c r="DZ168" s="8"/>
      <c r="EA168" s="8"/>
      <c r="EB168" s="8"/>
      <c r="EC168" s="8"/>
      <c r="ED168" s="8"/>
      <c r="EE168" s="8"/>
      <c r="EF168" s="8"/>
      <c r="EG168" s="8"/>
      <c r="EH168" s="8"/>
      <c r="EI168" s="8"/>
      <c r="EJ168" s="8"/>
      <c r="EK168" s="8"/>
      <c r="EL168" s="8"/>
      <c r="EM168" s="8"/>
      <c r="EN168" s="8"/>
      <c r="EO168" s="8"/>
      <c r="EP168" s="8"/>
      <c r="EQ168" s="8"/>
      <c r="ER168" s="8"/>
      <c r="ES168" s="8"/>
      <c r="ET168" s="8"/>
      <c r="EU168" s="8"/>
      <c r="EV168" s="8"/>
      <c r="EW168" s="8"/>
      <c r="EX168" s="8"/>
      <c r="EY168" s="8"/>
      <c r="EZ168" s="8"/>
      <c r="FA168" s="8"/>
      <c r="FB168" s="8"/>
    </row>
    <row r="169" spans="2:158">
      <c r="B169" s="2"/>
      <c r="C169" s="2"/>
      <c r="D169" s="5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1329"/>
      <c r="S169" s="1326"/>
      <c r="T169" s="1326"/>
      <c r="U169" s="1326"/>
      <c r="V169" s="1326"/>
      <c r="W169" s="1326"/>
      <c r="X169" s="1326"/>
      <c r="Y169" s="1326"/>
      <c r="Z169" s="1326"/>
      <c r="AA169" s="1326"/>
      <c r="AB169" s="1326"/>
      <c r="AC169" s="1326"/>
      <c r="AD169" s="1326"/>
      <c r="AE169" s="1326"/>
      <c r="AF169" s="1326"/>
      <c r="AG169" s="1326"/>
      <c r="AH169" s="1326"/>
      <c r="AI169" s="1326"/>
      <c r="AJ169" s="1326"/>
      <c r="AK169" s="1326"/>
      <c r="AL169" s="1326"/>
      <c r="AM169" s="1326"/>
      <c r="AN169" s="1326"/>
      <c r="AO169" s="1326"/>
      <c r="AP169" s="1326"/>
      <c r="AQ169" s="1326"/>
      <c r="AR169" s="1326"/>
      <c r="AS169" s="1326"/>
      <c r="AT169" s="1326"/>
      <c r="AU169" s="1326"/>
      <c r="AV169" s="1326"/>
      <c r="AW169" s="1326"/>
      <c r="AX169" s="1326"/>
      <c r="AY169" s="1326"/>
      <c r="AZ169" s="1326"/>
      <c r="BA169" s="1326"/>
      <c r="BB169" s="1326"/>
      <c r="BC169" s="1324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  <c r="CV169" s="8"/>
      <c r="CW169" s="8"/>
      <c r="CX169" s="8"/>
      <c r="CY169" s="8"/>
      <c r="CZ169" s="8"/>
      <c r="DA169" s="8"/>
      <c r="DB169" s="8"/>
      <c r="DC169" s="8"/>
      <c r="DD169" s="8"/>
      <c r="DE169" s="8"/>
      <c r="DF169" s="8"/>
      <c r="DG169" s="8"/>
      <c r="DH169" s="8"/>
      <c r="DI169" s="8"/>
      <c r="DJ169" s="8"/>
      <c r="DK169" s="8"/>
      <c r="DL169" s="8"/>
      <c r="DM169" s="8"/>
      <c r="DN169" s="8"/>
      <c r="DO169" s="8"/>
      <c r="DP169" s="8"/>
      <c r="DQ169" s="8"/>
      <c r="DR169" s="8"/>
      <c r="DS169" s="8"/>
      <c r="DT169" s="8"/>
      <c r="DU169" s="8"/>
      <c r="DV169" s="8"/>
      <c r="DW169" s="8"/>
      <c r="DX169" s="8"/>
      <c r="DY169" s="8"/>
      <c r="DZ169" s="8"/>
      <c r="EA169" s="8"/>
      <c r="EB169" s="8"/>
      <c r="EC169" s="8"/>
      <c r="ED169" s="8"/>
      <c r="EE169" s="8"/>
      <c r="EF169" s="8"/>
      <c r="EG169" s="8"/>
      <c r="EH169" s="8"/>
      <c r="EI169" s="8"/>
      <c r="EJ169" s="8"/>
      <c r="EK169" s="8"/>
      <c r="EL169" s="8"/>
      <c r="EM169" s="8"/>
      <c r="EN169" s="8"/>
      <c r="EO169" s="8"/>
      <c r="EP169" s="8"/>
      <c r="EQ169" s="8"/>
      <c r="ER169" s="8"/>
      <c r="ES169" s="8"/>
      <c r="ET169" s="8"/>
      <c r="EU169" s="8"/>
      <c r="EV169" s="8"/>
      <c r="EW169" s="8"/>
      <c r="EX169" s="8"/>
      <c r="EY169" s="8"/>
      <c r="EZ169" s="8"/>
      <c r="FA169" s="8"/>
      <c r="FB169" s="8"/>
    </row>
    <row r="170" spans="2:158">
      <c r="B170" s="2"/>
      <c r="C170" s="2"/>
      <c r="D170" s="5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1329"/>
      <c r="S170" s="1326"/>
      <c r="T170" s="1326"/>
      <c r="U170" s="1326"/>
      <c r="V170" s="1326"/>
      <c r="W170" s="1326"/>
      <c r="X170" s="1326"/>
      <c r="Y170" s="1326"/>
      <c r="Z170" s="1326"/>
      <c r="AA170" s="1326"/>
      <c r="AB170" s="1326"/>
      <c r="AC170" s="1326"/>
      <c r="AD170" s="1326"/>
      <c r="AE170" s="1326"/>
      <c r="AF170" s="1326"/>
      <c r="AG170" s="1326"/>
      <c r="AH170" s="1326"/>
      <c r="AI170" s="1326"/>
      <c r="AJ170" s="1326"/>
      <c r="AK170" s="1326"/>
      <c r="AL170" s="1326"/>
      <c r="AM170" s="1326"/>
      <c r="AN170" s="1326"/>
      <c r="AO170" s="1326"/>
      <c r="AP170" s="1326"/>
      <c r="AQ170" s="1326"/>
      <c r="AR170" s="1326"/>
      <c r="AS170" s="1326"/>
      <c r="AT170" s="1326"/>
      <c r="AU170" s="1326"/>
      <c r="AV170" s="1326"/>
      <c r="AW170" s="1326"/>
      <c r="AX170" s="1326"/>
      <c r="AY170" s="1326"/>
      <c r="AZ170" s="1326"/>
      <c r="BA170" s="1326"/>
      <c r="BB170" s="1326"/>
      <c r="BC170" s="1324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C170" s="8"/>
      <c r="DD170" s="8"/>
      <c r="DE170" s="8"/>
      <c r="DF170" s="8"/>
      <c r="DG170" s="8"/>
      <c r="DH170" s="8"/>
      <c r="DI170" s="8"/>
      <c r="DJ170" s="8"/>
      <c r="DK170" s="8"/>
      <c r="DL170" s="8"/>
      <c r="DM170" s="8"/>
      <c r="DN170" s="8"/>
      <c r="DO170" s="8"/>
      <c r="DP170" s="8"/>
      <c r="DQ170" s="8"/>
      <c r="DR170" s="8"/>
      <c r="DS170" s="8"/>
      <c r="DT170" s="8"/>
      <c r="DU170" s="8"/>
      <c r="DV170" s="8"/>
      <c r="DW170" s="8"/>
      <c r="DX170" s="8"/>
      <c r="DY170" s="8"/>
      <c r="DZ170" s="8"/>
      <c r="EA170" s="8"/>
      <c r="EB170" s="8"/>
      <c r="EC170" s="8"/>
      <c r="ED170" s="8"/>
      <c r="EE170" s="8"/>
      <c r="EF170" s="8"/>
      <c r="EG170" s="8"/>
      <c r="EH170" s="8"/>
      <c r="EI170" s="8"/>
      <c r="EJ170" s="8"/>
      <c r="EK170" s="8"/>
      <c r="EL170" s="8"/>
      <c r="EM170" s="8"/>
      <c r="EN170" s="8"/>
      <c r="EO170" s="8"/>
      <c r="EP170" s="8"/>
      <c r="EQ170" s="8"/>
      <c r="ER170" s="8"/>
      <c r="ES170" s="8"/>
      <c r="ET170" s="8"/>
      <c r="EU170" s="8"/>
      <c r="EV170" s="8"/>
      <c r="EW170" s="8"/>
      <c r="EX170" s="8"/>
      <c r="EY170" s="8"/>
      <c r="EZ170" s="8"/>
      <c r="FA170" s="8"/>
      <c r="FB170" s="8"/>
    </row>
    <row r="171" spans="2:158">
      <c r="B171" s="2"/>
      <c r="C171" s="2"/>
      <c r="D171" s="5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1329"/>
      <c r="S171" s="1326"/>
      <c r="T171" s="1326"/>
      <c r="U171" s="1326"/>
      <c r="V171" s="1326"/>
      <c r="W171" s="1326"/>
      <c r="X171" s="1326"/>
      <c r="Y171" s="1326"/>
      <c r="Z171" s="1326"/>
      <c r="AA171" s="1326"/>
      <c r="AB171" s="1326"/>
      <c r="AC171" s="1326"/>
      <c r="AD171" s="1326"/>
      <c r="AE171" s="1326"/>
      <c r="AF171" s="1326"/>
      <c r="AG171" s="1326"/>
      <c r="AH171" s="1326"/>
      <c r="AI171" s="1326"/>
      <c r="AJ171" s="1326"/>
      <c r="AK171" s="1326"/>
      <c r="AL171" s="1326"/>
      <c r="AM171" s="1326"/>
      <c r="AN171" s="1326"/>
      <c r="AO171" s="1326"/>
      <c r="AP171" s="1326"/>
      <c r="AQ171" s="1326"/>
      <c r="AR171" s="1326"/>
      <c r="AS171" s="1326"/>
      <c r="AT171" s="1326"/>
      <c r="AU171" s="1326"/>
      <c r="AV171" s="1326"/>
      <c r="AW171" s="1326"/>
      <c r="AX171" s="1326"/>
      <c r="AY171" s="1326"/>
      <c r="AZ171" s="1326"/>
      <c r="BA171" s="1326"/>
      <c r="BB171" s="1326"/>
      <c r="BC171" s="1324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C171" s="8"/>
      <c r="DD171" s="8"/>
      <c r="DE171" s="8"/>
      <c r="DF171" s="8"/>
      <c r="DG171" s="8"/>
      <c r="DH171" s="8"/>
      <c r="DI171" s="8"/>
      <c r="DJ171" s="8"/>
      <c r="DK171" s="8"/>
      <c r="DL171" s="8"/>
      <c r="DM171" s="8"/>
      <c r="DN171" s="8"/>
      <c r="DO171" s="8"/>
      <c r="DP171" s="8"/>
      <c r="DQ171" s="8"/>
      <c r="DR171" s="8"/>
      <c r="DS171" s="8"/>
      <c r="DT171" s="8"/>
      <c r="DU171" s="8"/>
      <c r="DV171" s="8"/>
      <c r="DW171" s="8"/>
      <c r="DX171" s="8"/>
      <c r="DY171" s="8"/>
      <c r="DZ171" s="8"/>
      <c r="EA171" s="8"/>
      <c r="EB171" s="8"/>
      <c r="EC171" s="8"/>
      <c r="ED171" s="8"/>
      <c r="EE171" s="8"/>
      <c r="EF171" s="8"/>
      <c r="EG171" s="8"/>
      <c r="EH171" s="8"/>
      <c r="EI171" s="8"/>
      <c r="EJ171" s="8"/>
      <c r="EK171" s="8"/>
      <c r="EL171" s="8"/>
      <c r="EM171" s="8"/>
      <c r="EN171" s="8"/>
      <c r="EO171" s="8"/>
      <c r="EP171" s="8"/>
      <c r="EQ171" s="8"/>
      <c r="ER171" s="8"/>
      <c r="ES171" s="8"/>
      <c r="ET171" s="8"/>
      <c r="EU171" s="8"/>
      <c r="EV171" s="8"/>
      <c r="EW171" s="8"/>
      <c r="EX171" s="8"/>
      <c r="EY171" s="8"/>
      <c r="EZ171" s="8"/>
      <c r="FA171" s="8"/>
      <c r="FB171" s="8"/>
    </row>
    <row r="172" spans="2:158">
      <c r="B172" s="2"/>
      <c r="C172" s="2"/>
      <c r="D172" s="5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1329"/>
      <c r="S172" s="1326"/>
      <c r="T172" s="1326"/>
      <c r="U172" s="1326"/>
      <c r="V172" s="1326"/>
      <c r="W172" s="1326"/>
      <c r="X172" s="1326"/>
      <c r="Y172" s="1326"/>
      <c r="Z172" s="1326"/>
      <c r="AA172" s="1326"/>
      <c r="AB172" s="1326"/>
      <c r="AC172" s="1326"/>
      <c r="AD172" s="1326"/>
      <c r="AE172" s="1326"/>
      <c r="AF172" s="1326"/>
      <c r="AG172" s="1326"/>
      <c r="AH172" s="1326"/>
      <c r="AI172" s="1326"/>
      <c r="AJ172" s="1326"/>
      <c r="AK172" s="1326"/>
      <c r="AL172" s="1326"/>
      <c r="AM172" s="1326"/>
      <c r="AN172" s="1326"/>
      <c r="AO172" s="1326"/>
      <c r="AP172" s="1326"/>
      <c r="AQ172" s="1326"/>
      <c r="AR172" s="1326"/>
      <c r="AS172" s="1326"/>
      <c r="AT172" s="1326"/>
      <c r="AU172" s="1326"/>
      <c r="AV172" s="1326"/>
      <c r="AW172" s="1326"/>
      <c r="AX172" s="1326"/>
      <c r="AY172" s="1326"/>
      <c r="AZ172" s="1326"/>
      <c r="BA172" s="1326"/>
      <c r="BB172" s="1326"/>
      <c r="BC172" s="1324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C172" s="8"/>
      <c r="DD172" s="8"/>
      <c r="DE172" s="8"/>
      <c r="DF172" s="8"/>
      <c r="DG172" s="8"/>
      <c r="DH172" s="8"/>
      <c r="DI172" s="8"/>
      <c r="DJ172" s="8"/>
      <c r="DK172" s="8"/>
      <c r="DL172" s="8"/>
      <c r="DM172" s="8"/>
      <c r="DN172" s="8"/>
      <c r="DO172" s="8"/>
      <c r="DP172" s="8"/>
      <c r="DQ172" s="8"/>
      <c r="DR172" s="8"/>
      <c r="DS172" s="8"/>
      <c r="DT172" s="8"/>
      <c r="DU172" s="8"/>
      <c r="DV172" s="8"/>
      <c r="DW172" s="8"/>
      <c r="DX172" s="8"/>
      <c r="DY172" s="8"/>
      <c r="DZ172" s="8"/>
      <c r="EA172" s="8"/>
      <c r="EB172" s="8"/>
      <c r="EC172" s="8"/>
      <c r="ED172" s="8"/>
      <c r="EE172" s="8"/>
      <c r="EF172" s="8"/>
      <c r="EG172" s="8"/>
      <c r="EH172" s="8"/>
      <c r="EI172" s="8"/>
      <c r="EJ172" s="8"/>
      <c r="EK172" s="8"/>
      <c r="EL172" s="8"/>
      <c r="EM172" s="8"/>
      <c r="EN172" s="8"/>
      <c r="EO172" s="8"/>
      <c r="EP172" s="8"/>
      <c r="EQ172" s="8"/>
      <c r="ER172" s="8"/>
      <c r="ES172" s="8"/>
      <c r="ET172" s="8"/>
      <c r="EU172" s="8"/>
      <c r="EV172" s="8"/>
      <c r="EW172" s="8"/>
      <c r="EX172" s="8"/>
      <c r="EY172" s="8"/>
      <c r="EZ172" s="8"/>
      <c r="FA172" s="8"/>
      <c r="FB172" s="8"/>
    </row>
    <row r="173" spans="2:158">
      <c r="B173" s="2"/>
      <c r="C173" s="2"/>
      <c r="D173" s="5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1329"/>
      <c r="S173" s="1326"/>
      <c r="T173" s="1326"/>
      <c r="U173" s="1326"/>
      <c r="V173" s="1326"/>
      <c r="W173" s="1326"/>
      <c r="X173" s="1326"/>
      <c r="Y173" s="1326"/>
      <c r="Z173" s="1326"/>
      <c r="AA173" s="1326"/>
      <c r="AB173" s="1326"/>
      <c r="AC173" s="1326"/>
      <c r="AD173" s="1326"/>
      <c r="AE173" s="1326"/>
      <c r="AF173" s="1326"/>
      <c r="AG173" s="1326"/>
      <c r="AH173" s="1326"/>
      <c r="AI173" s="1326"/>
      <c r="AJ173" s="1326"/>
      <c r="AK173" s="1326"/>
      <c r="AL173" s="1326"/>
      <c r="AM173" s="1326"/>
      <c r="AN173" s="1326"/>
      <c r="AO173" s="1326"/>
      <c r="AP173" s="1326"/>
      <c r="AQ173" s="1326"/>
      <c r="AR173" s="1326"/>
      <c r="AS173" s="1326"/>
      <c r="AT173" s="1326"/>
      <c r="AU173" s="1326"/>
      <c r="AV173" s="1326"/>
      <c r="AW173" s="1326"/>
      <c r="AX173" s="1326"/>
      <c r="AY173" s="1326"/>
      <c r="AZ173" s="1326"/>
      <c r="BA173" s="1326"/>
      <c r="BB173" s="1326"/>
      <c r="BC173" s="1324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  <c r="DD173" s="8"/>
      <c r="DE173" s="8"/>
      <c r="DF173" s="8"/>
      <c r="DG173" s="8"/>
      <c r="DH173" s="8"/>
      <c r="DI173" s="8"/>
      <c r="DJ173" s="8"/>
      <c r="DK173" s="8"/>
      <c r="DL173" s="8"/>
      <c r="DM173" s="8"/>
      <c r="DN173" s="8"/>
      <c r="DO173" s="8"/>
      <c r="DP173" s="8"/>
      <c r="DQ173" s="8"/>
      <c r="DR173" s="8"/>
      <c r="DS173" s="8"/>
      <c r="DT173" s="8"/>
      <c r="DU173" s="8"/>
      <c r="DV173" s="8"/>
      <c r="DW173" s="8"/>
      <c r="DX173" s="8"/>
      <c r="DY173" s="8"/>
      <c r="DZ173" s="8"/>
      <c r="EA173" s="8"/>
      <c r="EB173" s="8"/>
      <c r="EC173" s="8"/>
      <c r="ED173" s="8"/>
      <c r="EE173" s="8"/>
      <c r="EF173" s="8"/>
      <c r="EG173" s="8"/>
      <c r="EH173" s="8"/>
      <c r="EI173" s="8"/>
      <c r="EJ173" s="8"/>
      <c r="EK173" s="8"/>
      <c r="EL173" s="8"/>
      <c r="EM173" s="8"/>
      <c r="EN173" s="8"/>
      <c r="EO173" s="8"/>
      <c r="EP173" s="8"/>
      <c r="EQ173" s="8"/>
      <c r="ER173" s="8"/>
      <c r="ES173" s="8"/>
      <c r="ET173" s="8"/>
      <c r="EU173" s="8"/>
      <c r="EV173" s="8"/>
      <c r="EW173" s="8"/>
      <c r="EX173" s="8"/>
      <c r="EY173" s="8"/>
      <c r="EZ173" s="8"/>
      <c r="FA173" s="8"/>
      <c r="FB173" s="8"/>
    </row>
    <row r="174" spans="2:158">
      <c r="B174" s="2"/>
      <c r="C174" s="2"/>
      <c r="D174" s="5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1329"/>
      <c r="S174" s="1326"/>
      <c r="T174" s="1326"/>
      <c r="U174" s="1326"/>
      <c r="V174" s="1326"/>
      <c r="W174" s="1326"/>
      <c r="X174" s="1326"/>
      <c r="Y174" s="1326"/>
      <c r="Z174" s="1326"/>
      <c r="AA174" s="1326"/>
      <c r="AB174" s="1326"/>
      <c r="AC174" s="1326"/>
      <c r="AD174" s="1326"/>
      <c r="AE174" s="1326"/>
      <c r="AF174" s="1326"/>
      <c r="AG174" s="1326"/>
      <c r="AH174" s="1326"/>
      <c r="AI174" s="1326"/>
      <c r="AJ174" s="1326"/>
      <c r="AK174" s="1326"/>
      <c r="AL174" s="1326"/>
      <c r="AM174" s="1326"/>
      <c r="AN174" s="1326"/>
      <c r="AO174" s="1326"/>
      <c r="AP174" s="1326"/>
      <c r="AQ174" s="1326"/>
      <c r="AR174" s="1326"/>
      <c r="AS174" s="1326"/>
      <c r="AT174" s="1326"/>
      <c r="AU174" s="1326"/>
      <c r="AV174" s="1326"/>
      <c r="AW174" s="1326"/>
      <c r="AX174" s="1326"/>
      <c r="AY174" s="1326"/>
      <c r="AZ174" s="1326"/>
      <c r="BA174" s="1326"/>
      <c r="BB174" s="1326"/>
      <c r="BC174" s="1324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8"/>
      <c r="DG174" s="8"/>
      <c r="DH174" s="8"/>
      <c r="DI174" s="8"/>
      <c r="DJ174" s="8"/>
      <c r="DK174" s="8"/>
      <c r="DL174" s="8"/>
      <c r="DM174" s="8"/>
      <c r="DN174" s="8"/>
      <c r="DO174" s="8"/>
      <c r="DP174" s="8"/>
      <c r="DQ174" s="8"/>
      <c r="DR174" s="8"/>
      <c r="DS174" s="8"/>
      <c r="DT174" s="8"/>
      <c r="DU174" s="8"/>
      <c r="DV174" s="8"/>
      <c r="DW174" s="8"/>
      <c r="DX174" s="8"/>
      <c r="DY174" s="8"/>
      <c r="DZ174" s="8"/>
      <c r="EA174" s="8"/>
      <c r="EB174" s="8"/>
      <c r="EC174" s="8"/>
      <c r="ED174" s="8"/>
      <c r="EE174" s="8"/>
      <c r="EF174" s="8"/>
      <c r="EG174" s="8"/>
      <c r="EH174" s="8"/>
      <c r="EI174" s="8"/>
      <c r="EJ174" s="8"/>
      <c r="EK174" s="8"/>
      <c r="EL174" s="8"/>
      <c r="EM174" s="8"/>
      <c r="EN174" s="8"/>
      <c r="EO174" s="8"/>
      <c r="EP174" s="8"/>
      <c r="EQ174" s="8"/>
      <c r="ER174" s="8"/>
      <c r="ES174" s="8"/>
      <c r="ET174" s="8"/>
      <c r="EU174" s="8"/>
      <c r="EV174" s="8"/>
      <c r="EW174" s="8"/>
      <c r="EX174" s="8"/>
      <c r="EY174" s="8"/>
      <c r="EZ174" s="8"/>
      <c r="FA174" s="8"/>
      <c r="FB174" s="8"/>
    </row>
    <row r="175" spans="2:158">
      <c r="B175" s="2"/>
      <c r="C175" s="2"/>
      <c r="D175" s="5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1329"/>
      <c r="S175" s="1326"/>
      <c r="T175" s="1326"/>
      <c r="U175" s="1326"/>
      <c r="V175" s="1326"/>
      <c r="W175" s="1326"/>
      <c r="X175" s="1326"/>
      <c r="Y175" s="1326"/>
      <c r="Z175" s="1326"/>
      <c r="AA175" s="1326"/>
      <c r="AB175" s="1326"/>
      <c r="AC175" s="1326"/>
      <c r="AD175" s="1326"/>
      <c r="AE175" s="1326"/>
      <c r="AF175" s="1326"/>
      <c r="AG175" s="1326"/>
      <c r="AH175" s="1326"/>
      <c r="AI175" s="1326"/>
      <c r="AJ175" s="1326"/>
      <c r="AK175" s="1326"/>
      <c r="AL175" s="1326"/>
      <c r="AM175" s="1326"/>
      <c r="AN175" s="1326"/>
      <c r="AO175" s="1326"/>
      <c r="AP175" s="1326"/>
      <c r="AQ175" s="1326"/>
      <c r="AR175" s="1326"/>
      <c r="AS175" s="1326"/>
      <c r="AT175" s="1326"/>
      <c r="AU175" s="1326"/>
      <c r="AV175" s="1326"/>
      <c r="AW175" s="1326"/>
      <c r="AX175" s="1326"/>
      <c r="AY175" s="1326"/>
      <c r="AZ175" s="1326"/>
      <c r="BA175" s="1326"/>
      <c r="BB175" s="1326"/>
      <c r="BC175" s="1324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  <c r="DD175" s="8"/>
      <c r="DE175" s="8"/>
      <c r="DF175" s="8"/>
      <c r="DG175" s="8"/>
      <c r="DH175" s="8"/>
      <c r="DI175" s="8"/>
      <c r="DJ175" s="8"/>
      <c r="DK175" s="8"/>
      <c r="DL175" s="8"/>
      <c r="DM175" s="8"/>
      <c r="DN175" s="8"/>
      <c r="DO175" s="8"/>
      <c r="DP175" s="8"/>
      <c r="DQ175" s="8"/>
      <c r="DR175" s="8"/>
      <c r="DS175" s="8"/>
      <c r="DT175" s="8"/>
      <c r="DU175" s="8"/>
      <c r="DV175" s="8"/>
      <c r="DW175" s="8"/>
      <c r="DX175" s="8"/>
      <c r="DY175" s="8"/>
      <c r="DZ175" s="8"/>
      <c r="EA175" s="8"/>
      <c r="EB175" s="8"/>
      <c r="EC175" s="8"/>
      <c r="ED175" s="8"/>
      <c r="EE175" s="8"/>
      <c r="EF175" s="8"/>
      <c r="EG175" s="8"/>
      <c r="EH175" s="8"/>
      <c r="EI175" s="8"/>
      <c r="EJ175" s="8"/>
      <c r="EK175" s="8"/>
      <c r="EL175" s="8"/>
      <c r="EM175" s="8"/>
      <c r="EN175" s="8"/>
      <c r="EO175" s="8"/>
      <c r="EP175" s="8"/>
      <c r="EQ175" s="8"/>
      <c r="ER175" s="8"/>
      <c r="ES175" s="8"/>
      <c r="ET175" s="8"/>
      <c r="EU175" s="8"/>
      <c r="EV175" s="8"/>
      <c r="EW175" s="8"/>
      <c r="EX175" s="8"/>
      <c r="EY175" s="8"/>
      <c r="EZ175" s="8"/>
      <c r="FA175" s="8"/>
      <c r="FB175" s="8"/>
    </row>
    <row r="176" spans="2:158">
      <c r="B176" s="2"/>
      <c r="C176" s="2"/>
      <c r="D176" s="5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1329"/>
      <c r="S176" s="1326"/>
      <c r="T176" s="1326"/>
      <c r="U176" s="1326"/>
      <c r="V176" s="1326"/>
      <c r="W176" s="1326"/>
      <c r="X176" s="1326"/>
      <c r="Y176" s="1326"/>
      <c r="Z176" s="1326"/>
      <c r="AA176" s="1326"/>
      <c r="AB176" s="1326"/>
      <c r="AC176" s="1326"/>
      <c r="AD176" s="1326"/>
      <c r="AE176" s="1326"/>
      <c r="AF176" s="1326"/>
      <c r="AG176" s="1326"/>
      <c r="AH176" s="1326"/>
      <c r="AI176" s="1326"/>
      <c r="AJ176" s="1326"/>
      <c r="AK176" s="1326"/>
      <c r="AL176" s="1326"/>
      <c r="AM176" s="1326"/>
      <c r="AN176" s="1326"/>
      <c r="AO176" s="1326"/>
      <c r="AP176" s="1326"/>
      <c r="AQ176" s="1326"/>
      <c r="AR176" s="1326"/>
      <c r="AS176" s="1326"/>
      <c r="AT176" s="1326"/>
      <c r="AU176" s="1326"/>
      <c r="AV176" s="1326"/>
      <c r="AW176" s="1326"/>
      <c r="AX176" s="1326"/>
      <c r="AY176" s="1326"/>
      <c r="AZ176" s="1326"/>
      <c r="BA176" s="1326"/>
      <c r="BB176" s="1326"/>
      <c r="BC176" s="1324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  <c r="CY176" s="8"/>
      <c r="CZ176" s="8"/>
      <c r="DA176" s="8"/>
      <c r="DB176" s="8"/>
      <c r="DC176" s="8"/>
      <c r="DD176" s="8"/>
      <c r="DE176" s="8"/>
      <c r="DF176" s="8"/>
      <c r="DG176" s="8"/>
      <c r="DH176" s="8"/>
      <c r="DI176" s="8"/>
      <c r="DJ176" s="8"/>
      <c r="DK176" s="8"/>
      <c r="DL176" s="8"/>
      <c r="DM176" s="8"/>
      <c r="DN176" s="8"/>
      <c r="DO176" s="8"/>
      <c r="DP176" s="8"/>
      <c r="DQ176" s="8"/>
      <c r="DR176" s="8"/>
      <c r="DS176" s="8"/>
      <c r="DT176" s="8"/>
      <c r="DU176" s="8"/>
      <c r="DV176" s="8"/>
      <c r="DW176" s="8"/>
      <c r="DX176" s="8"/>
      <c r="DY176" s="8"/>
      <c r="DZ176" s="8"/>
      <c r="EA176" s="8"/>
      <c r="EB176" s="8"/>
      <c r="EC176" s="8"/>
      <c r="ED176" s="8"/>
      <c r="EE176" s="8"/>
      <c r="EF176" s="8"/>
      <c r="EG176" s="8"/>
      <c r="EH176" s="8"/>
      <c r="EI176" s="8"/>
      <c r="EJ176" s="8"/>
      <c r="EK176" s="8"/>
      <c r="EL176" s="8"/>
      <c r="EM176" s="8"/>
      <c r="EN176" s="8"/>
      <c r="EO176" s="8"/>
      <c r="EP176" s="8"/>
      <c r="EQ176" s="8"/>
      <c r="ER176" s="8"/>
      <c r="ES176" s="8"/>
      <c r="ET176" s="8"/>
      <c r="EU176" s="8"/>
      <c r="EV176" s="8"/>
      <c r="EW176" s="8"/>
      <c r="EX176" s="8"/>
      <c r="EY176" s="8"/>
      <c r="EZ176" s="8"/>
      <c r="FA176" s="8"/>
      <c r="FB176" s="8"/>
    </row>
    <row r="177" spans="2:158">
      <c r="B177" s="2"/>
      <c r="C177" s="2"/>
      <c r="D177" s="5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1329"/>
      <c r="S177" s="1326"/>
      <c r="T177" s="1326"/>
      <c r="U177" s="1326"/>
      <c r="V177" s="1326"/>
      <c r="W177" s="1326"/>
      <c r="X177" s="1326"/>
      <c r="Y177" s="1326"/>
      <c r="Z177" s="1326"/>
      <c r="AA177" s="1326"/>
      <c r="AB177" s="1326"/>
      <c r="AC177" s="1326"/>
      <c r="AD177" s="1326"/>
      <c r="AE177" s="1326"/>
      <c r="AF177" s="1326"/>
      <c r="AG177" s="1326"/>
      <c r="AH177" s="1326"/>
      <c r="AI177" s="1326"/>
      <c r="AJ177" s="1326"/>
      <c r="AK177" s="1326"/>
      <c r="AL177" s="1326"/>
      <c r="AM177" s="1326"/>
      <c r="AN177" s="1326"/>
      <c r="AO177" s="1326"/>
      <c r="AP177" s="1326"/>
      <c r="AQ177" s="1326"/>
      <c r="AR177" s="1326"/>
      <c r="AS177" s="1326"/>
      <c r="AT177" s="1326"/>
      <c r="AU177" s="1326"/>
      <c r="AV177" s="1326"/>
      <c r="AW177" s="1326"/>
      <c r="AX177" s="1326"/>
      <c r="AY177" s="1326"/>
      <c r="AZ177" s="1326"/>
      <c r="BA177" s="1326"/>
      <c r="BB177" s="1326"/>
      <c r="BC177" s="1324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  <c r="DD177" s="8"/>
      <c r="DE177" s="8"/>
      <c r="DF177" s="8"/>
      <c r="DG177" s="8"/>
      <c r="DH177" s="8"/>
      <c r="DI177" s="8"/>
      <c r="DJ177" s="8"/>
      <c r="DK177" s="8"/>
      <c r="DL177" s="8"/>
      <c r="DM177" s="8"/>
      <c r="DN177" s="8"/>
      <c r="DO177" s="8"/>
      <c r="DP177" s="8"/>
      <c r="DQ177" s="8"/>
      <c r="DR177" s="8"/>
      <c r="DS177" s="8"/>
      <c r="DT177" s="8"/>
      <c r="DU177" s="8"/>
      <c r="DV177" s="8"/>
      <c r="DW177" s="8"/>
      <c r="DX177" s="8"/>
      <c r="DY177" s="8"/>
      <c r="DZ177" s="8"/>
      <c r="EA177" s="8"/>
      <c r="EB177" s="8"/>
      <c r="EC177" s="8"/>
      <c r="ED177" s="8"/>
      <c r="EE177" s="8"/>
      <c r="EF177" s="8"/>
      <c r="EG177" s="8"/>
      <c r="EH177" s="8"/>
      <c r="EI177" s="8"/>
      <c r="EJ177" s="8"/>
      <c r="EK177" s="8"/>
      <c r="EL177" s="8"/>
      <c r="EM177" s="8"/>
      <c r="EN177" s="8"/>
      <c r="EO177" s="8"/>
      <c r="EP177" s="8"/>
      <c r="EQ177" s="8"/>
      <c r="ER177" s="8"/>
      <c r="ES177" s="8"/>
      <c r="ET177" s="8"/>
      <c r="EU177" s="8"/>
      <c r="EV177" s="8"/>
      <c r="EW177" s="8"/>
      <c r="EX177" s="8"/>
      <c r="EY177" s="8"/>
      <c r="EZ177" s="8"/>
      <c r="FA177" s="8"/>
      <c r="FB177" s="8"/>
    </row>
    <row r="178" spans="2:158">
      <c r="B178" s="2"/>
      <c r="C178" s="2"/>
      <c r="D178" s="5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1329"/>
      <c r="S178" s="1326"/>
      <c r="T178" s="1326"/>
      <c r="U178" s="1326"/>
      <c r="V178" s="1326"/>
      <c r="W178" s="1326"/>
      <c r="X178" s="1326"/>
      <c r="Y178" s="1326"/>
      <c r="Z178" s="1326"/>
      <c r="AA178" s="1326"/>
      <c r="AB178" s="1326"/>
      <c r="AC178" s="1326"/>
      <c r="AD178" s="1326"/>
      <c r="AE178" s="1326"/>
      <c r="AF178" s="1326"/>
      <c r="AG178" s="1326"/>
      <c r="AH178" s="1326"/>
      <c r="AI178" s="1326"/>
      <c r="AJ178" s="1326"/>
      <c r="AK178" s="1326"/>
      <c r="AL178" s="1326"/>
      <c r="AM178" s="1326"/>
      <c r="AN178" s="1326"/>
      <c r="AO178" s="1326"/>
      <c r="AP178" s="1326"/>
      <c r="AQ178" s="1326"/>
      <c r="AR178" s="1326"/>
      <c r="AS178" s="1326"/>
      <c r="AT178" s="1326"/>
      <c r="AU178" s="1326"/>
      <c r="AV178" s="1326"/>
      <c r="AW178" s="1326"/>
      <c r="AX178" s="1326"/>
      <c r="AY178" s="1326"/>
      <c r="AZ178" s="1326"/>
      <c r="BA178" s="1326"/>
      <c r="BB178" s="1326"/>
      <c r="BC178" s="1324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8"/>
      <c r="DD178" s="8"/>
      <c r="DE178" s="8"/>
      <c r="DF178" s="8"/>
      <c r="DG178" s="8"/>
      <c r="DH178" s="8"/>
      <c r="DI178" s="8"/>
      <c r="DJ178" s="8"/>
      <c r="DK178" s="8"/>
      <c r="DL178" s="8"/>
      <c r="DM178" s="8"/>
      <c r="DN178" s="8"/>
      <c r="DO178" s="8"/>
      <c r="DP178" s="8"/>
      <c r="DQ178" s="8"/>
      <c r="DR178" s="8"/>
      <c r="DS178" s="8"/>
      <c r="DT178" s="8"/>
      <c r="DU178" s="8"/>
      <c r="DV178" s="8"/>
      <c r="DW178" s="8"/>
      <c r="DX178" s="8"/>
      <c r="DY178" s="8"/>
      <c r="DZ178" s="8"/>
      <c r="EA178" s="8"/>
      <c r="EB178" s="8"/>
      <c r="EC178" s="8"/>
      <c r="ED178" s="8"/>
      <c r="EE178" s="8"/>
      <c r="EF178" s="8"/>
      <c r="EG178" s="8"/>
      <c r="EH178" s="8"/>
      <c r="EI178" s="8"/>
      <c r="EJ178" s="8"/>
      <c r="EK178" s="8"/>
      <c r="EL178" s="8"/>
      <c r="EM178" s="8"/>
      <c r="EN178" s="8"/>
      <c r="EO178" s="8"/>
      <c r="EP178" s="8"/>
      <c r="EQ178" s="8"/>
      <c r="ER178" s="8"/>
      <c r="ES178" s="8"/>
      <c r="ET178" s="8"/>
      <c r="EU178" s="8"/>
      <c r="EV178" s="8"/>
      <c r="EW178" s="8"/>
      <c r="EX178" s="8"/>
      <c r="EY178" s="8"/>
      <c r="EZ178" s="8"/>
      <c r="FA178" s="8"/>
      <c r="FB178" s="8"/>
    </row>
    <row r="179" spans="2:158">
      <c r="B179" s="2"/>
      <c r="C179" s="2"/>
      <c r="D179" s="5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1329"/>
      <c r="S179" s="1326"/>
      <c r="T179" s="1482" t="s">
        <v>47</v>
      </c>
      <c r="U179" s="1477"/>
      <c r="V179" s="1477"/>
      <c r="W179" s="1477"/>
      <c r="X179" s="1477"/>
      <c r="Y179" s="1477"/>
      <c r="Z179" s="1477"/>
      <c r="AA179" s="1477"/>
      <c r="AB179" s="1477"/>
      <c r="AC179" s="1477"/>
      <c r="AD179" s="1477"/>
      <c r="AE179" s="1477"/>
      <c r="AF179" s="1477"/>
      <c r="AG179" s="1326"/>
      <c r="AH179" s="1326"/>
      <c r="AI179" s="1326"/>
      <c r="AJ179" s="1326"/>
      <c r="AK179" s="1326"/>
      <c r="AL179" s="1326"/>
      <c r="AM179" s="1326"/>
      <c r="AN179" s="1326"/>
      <c r="AO179" s="1326"/>
      <c r="AP179" s="1326"/>
      <c r="AQ179" s="1326"/>
      <c r="AR179" s="1326"/>
      <c r="AS179" s="1326"/>
      <c r="AT179" s="1326"/>
      <c r="AU179" s="1326"/>
      <c r="AV179" s="1326"/>
      <c r="AW179" s="1326"/>
      <c r="AX179" s="1326"/>
      <c r="AY179" s="1326"/>
      <c r="AZ179" s="1326"/>
      <c r="BA179" s="1326"/>
      <c r="BB179" s="1326"/>
      <c r="BC179" s="1324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  <c r="DA179" s="8"/>
      <c r="DB179" s="8"/>
      <c r="DC179" s="8"/>
      <c r="DD179" s="8"/>
      <c r="DE179" s="8"/>
      <c r="DF179" s="8"/>
      <c r="DG179" s="8"/>
      <c r="DH179" s="8"/>
      <c r="DI179" s="8"/>
      <c r="DJ179" s="8"/>
      <c r="DK179" s="8"/>
      <c r="DL179" s="8"/>
      <c r="DM179" s="8"/>
      <c r="DN179" s="8"/>
      <c r="DO179" s="8"/>
      <c r="DP179" s="8"/>
      <c r="DQ179" s="8"/>
      <c r="DR179" s="8"/>
      <c r="DS179" s="8"/>
      <c r="DT179" s="8"/>
      <c r="DU179" s="8"/>
      <c r="DV179" s="8"/>
      <c r="DW179" s="8"/>
      <c r="DX179" s="8"/>
      <c r="DY179" s="8"/>
      <c r="DZ179" s="8"/>
      <c r="EA179" s="8"/>
      <c r="EB179" s="8"/>
      <c r="EC179" s="8"/>
      <c r="ED179" s="8"/>
      <c r="EE179" s="8"/>
      <c r="EF179" s="8"/>
      <c r="EG179" s="8"/>
      <c r="EH179" s="8"/>
      <c r="EI179" s="8"/>
      <c r="EJ179" s="8"/>
      <c r="EK179" s="8"/>
      <c r="EL179" s="8"/>
      <c r="EM179" s="8"/>
      <c r="EN179" s="8"/>
      <c r="EO179" s="8"/>
      <c r="EP179" s="8"/>
      <c r="EQ179" s="8"/>
      <c r="ER179" s="8"/>
      <c r="ES179" s="8"/>
      <c r="ET179" s="8"/>
      <c r="EU179" s="8"/>
      <c r="EV179" s="8"/>
      <c r="EW179" s="8"/>
      <c r="EX179" s="8"/>
      <c r="EY179" s="8"/>
      <c r="EZ179" s="8"/>
      <c r="FA179" s="8"/>
      <c r="FB179" s="8"/>
    </row>
    <row r="180" spans="2:158">
      <c r="B180" s="2"/>
      <c r="C180" s="2"/>
      <c r="D180" s="5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1329"/>
      <c r="S180" s="1482"/>
      <c r="T180" s="1477"/>
      <c r="U180" s="1477"/>
      <c r="V180" s="1477"/>
      <c r="W180" s="1477"/>
      <c r="X180" s="1477"/>
      <c r="Y180" s="1477"/>
      <c r="Z180" s="1477"/>
      <c r="AA180" s="1477"/>
      <c r="AB180" s="1477"/>
      <c r="AC180" s="1477"/>
      <c r="AD180" s="1477"/>
      <c r="AE180" s="1477"/>
      <c r="AF180" s="1477"/>
      <c r="AG180" s="1326"/>
      <c r="AH180" s="1326"/>
      <c r="AI180" s="1326"/>
      <c r="AJ180" s="1326"/>
      <c r="AK180" s="1326"/>
      <c r="AL180" s="1326"/>
      <c r="AM180" s="1326"/>
      <c r="AN180" s="1326"/>
      <c r="AO180" s="1326"/>
      <c r="AP180" s="1326"/>
      <c r="AQ180" s="1326"/>
      <c r="AR180" s="1326"/>
      <c r="AS180" s="1326"/>
      <c r="AT180" s="1326"/>
      <c r="AU180" s="1326"/>
      <c r="AV180" s="1326"/>
      <c r="AW180" s="1326"/>
      <c r="AX180" s="1326"/>
      <c r="AY180" s="1326"/>
      <c r="AZ180" s="1326"/>
      <c r="BA180" s="1326"/>
      <c r="BB180" s="1326"/>
      <c r="BC180" s="1324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8"/>
      <c r="DC180" s="8"/>
      <c r="DD180" s="8"/>
      <c r="DE180" s="8"/>
      <c r="DF180" s="8"/>
      <c r="DG180" s="8"/>
      <c r="DH180" s="8"/>
      <c r="DI180" s="8"/>
      <c r="DJ180" s="8"/>
      <c r="DK180" s="8"/>
      <c r="DL180" s="8"/>
      <c r="DM180" s="8"/>
      <c r="DN180" s="8"/>
      <c r="DO180" s="8"/>
      <c r="DP180" s="8"/>
      <c r="DQ180" s="8"/>
      <c r="DR180" s="8"/>
      <c r="DS180" s="8"/>
      <c r="DT180" s="8"/>
      <c r="DU180" s="8"/>
      <c r="DV180" s="8"/>
      <c r="DW180" s="8"/>
      <c r="DX180" s="8"/>
      <c r="DY180" s="8"/>
      <c r="DZ180" s="8"/>
      <c r="EA180" s="8"/>
      <c r="EB180" s="8"/>
      <c r="EC180" s="8"/>
      <c r="ED180" s="8"/>
      <c r="EE180" s="8"/>
      <c r="EF180" s="8"/>
      <c r="EG180" s="8"/>
      <c r="EH180" s="8"/>
      <c r="EI180" s="8"/>
      <c r="EJ180" s="8"/>
      <c r="EK180" s="8"/>
      <c r="EL180" s="8"/>
      <c r="EM180" s="8"/>
      <c r="EN180" s="8"/>
      <c r="EO180" s="8"/>
      <c r="EP180" s="8"/>
      <c r="EQ180" s="8"/>
      <c r="ER180" s="8"/>
      <c r="ES180" s="8"/>
      <c r="ET180" s="8"/>
      <c r="EU180" s="8"/>
      <c r="EV180" s="8"/>
      <c r="EW180" s="8"/>
      <c r="EX180" s="8"/>
      <c r="EY180" s="8"/>
      <c r="EZ180" s="8"/>
      <c r="FA180" s="8"/>
      <c r="FB180" s="8"/>
    </row>
    <row r="181" spans="2:158">
      <c r="B181" s="2"/>
      <c r="C181" s="2"/>
      <c r="D181" s="5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1329"/>
      <c r="S181" s="1326"/>
      <c r="T181" s="1485" t="s">
        <v>108</v>
      </c>
      <c r="U181" s="1485" t="s">
        <v>109</v>
      </c>
      <c r="V181" s="1485" t="s">
        <v>110</v>
      </c>
      <c r="W181" s="1485" t="s">
        <v>111</v>
      </c>
      <c r="X181" s="1485" t="s">
        <v>112</v>
      </c>
      <c r="Y181" s="1485" t="s">
        <v>113</v>
      </c>
      <c r="Z181" s="1485" t="s">
        <v>114</v>
      </c>
      <c r="AA181" s="1485" t="s">
        <v>115</v>
      </c>
      <c r="AB181" s="1485" t="s">
        <v>116</v>
      </c>
      <c r="AC181" s="1485" t="s">
        <v>117</v>
      </c>
      <c r="AD181" s="1485" t="s">
        <v>118</v>
      </c>
      <c r="AE181" s="1485" t="s">
        <v>119</v>
      </c>
      <c r="AF181" s="1326"/>
      <c r="AG181" s="1326"/>
      <c r="AH181" s="1326"/>
      <c r="AI181" s="1326"/>
      <c r="AJ181" s="1326"/>
      <c r="AK181" s="1326"/>
      <c r="AL181" s="1326"/>
      <c r="AM181" s="1326"/>
      <c r="AN181" s="1326"/>
      <c r="AO181" s="1326"/>
      <c r="AP181" s="1326"/>
      <c r="AQ181" s="1326"/>
      <c r="AR181" s="1326"/>
      <c r="AS181" s="1326"/>
      <c r="AT181" s="1326"/>
      <c r="AU181" s="1326"/>
      <c r="AV181" s="1326"/>
      <c r="AW181" s="1326"/>
      <c r="AX181" s="1326"/>
      <c r="AY181" s="1326"/>
      <c r="AZ181" s="1326"/>
      <c r="BA181" s="1326"/>
      <c r="BB181" s="1326"/>
      <c r="BC181" s="1324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  <c r="DA181" s="8"/>
      <c r="DB181" s="8"/>
      <c r="DC181" s="8"/>
      <c r="DD181" s="8"/>
      <c r="DE181" s="8"/>
      <c r="DF181" s="8"/>
      <c r="DG181" s="8"/>
      <c r="DH181" s="8"/>
      <c r="DI181" s="8"/>
      <c r="DJ181" s="8"/>
      <c r="DK181" s="8"/>
      <c r="DL181" s="8"/>
      <c r="DM181" s="8"/>
      <c r="DN181" s="8"/>
      <c r="DO181" s="8"/>
      <c r="DP181" s="8"/>
      <c r="DQ181" s="8"/>
      <c r="DR181" s="8"/>
      <c r="DS181" s="8"/>
      <c r="DT181" s="8"/>
      <c r="DU181" s="8"/>
      <c r="DV181" s="8"/>
      <c r="DW181" s="8"/>
      <c r="DX181" s="8"/>
      <c r="DY181" s="8"/>
      <c r="DZ181" s="8"/>
      <c r="EA181" s="8"/>
      <c r="EB181" s="8"/>
      <c r="EC181" s="8"/>
      <c r="ED181" s="8"/>
      <c r="EE181" s="8"/>
      <c r="EF181" s="8"/>
      <c r="EG181" s="8"/>
      <c r="EH181" s="8"/>
      <c r="EI181" s="8"/>
      <c r="EJ181" s="8"/>
      <c r="EK181" s="8"/>
      <c r="EL181" s="8"/>
      <c r="EM181" s="8"/>
      <c r="EN181" s="8"/>
      <c r="EO181" s="8"/>
      <c r="EP181" s="8"/>
      <c r="EQ181" s="8"/>
      <c r="ER181" s="8"/>
      <c r="ES181" s="8"/>
      <c r="ET181" s="8"/>
      <c r="EU181" s="8"/>
      <c r="EV181" s="8"/>
      <c r="EW181" s="8"/>
      <c r="EX181" s="8"/>
      <c r="EY181" s="8"/>
      <c r="EZ181" s="8"/>
      <c r="FA181" s="8"/>
      <c r="FB181" s="8"/>
    </row>
    <row r="182" spans="2:158">
      <c r="B182" s="2"/>
      <c r="C182" s="2"/>
      <c r="D182" s="5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1329"/>
      <c r="S182" s="1326" t="s">
        <v>136</v>
      </c>
      <c r="T182" s="1484">
        <f>E87</f>
        <v>27.911557999999999</v>
      </c>
      <c r="U182" s="1484">
        <f t="shared" ref="U182:AE182" si="15">F87</f>
        <v>24.745442000000004</v>
      </c>
      <c r="V182" s="1484">
        <f t="shared" si="15"/>
        <v>29.275877999999999</v>
      </c>
      <c r="W182" s="1484">
        <f t="shared" si="15"/>
        <v>25.357393999999999</v>
      </c>
      <c r="X182" s="1484">
        <f t="shared" si="15"/>
        <v>25.492024999999998</v>
      </c>
      <c r="Y182" s="1484">
        <f t="shared" si="15"/>
        <v>26.242079999999998</v>
      </c>
      <c r="Z182" s="1484">
        <f t="shared" si="15"/>
        <v>25.883678000000003</v>
      </c>
      <c r="AA182" s="1484">
        <f t="shared" si="15"/>
        <v>24.315761999999999</v>
      </c>
      <c r="AB182" s="1484">
        <f t="shared" si="15"/>
        <v>23.701036999999999</v>
      </c>
      <c r="AC182" s="1484">
        <f t="shared" si="15"/>
        <v>25.074187000000002</v>
      </c>
      <c r="AD182" s="1484">
        <f t="shared" si="15"/>
        <v>24.015408999999998</v>
      </c>
      <c r="AE182" s="1484">
        <f t="shared" si="15"/>
        <v>21.75479</v>
      </c>
      <c r="AF182" s="1476">
        <f t="shared" ref="AF182:AF187" si="16">SUM(T182:AE182)</f>
        <v>303.76923999999997</v>
      </c>
      <c r="AG182" s="1326"/>
      <c r="AH182" s="1326"/>
      <c r="AI182" s="1326"/>
      <c r="AJ182" s="1326"/>
      <c r="AK182" s="1326"/>
      <c r="AL182" s="1326"/>
      <c r="AM182" s="1326"/>
      <c r="AN182" s="1326"/>
      <c r="AO182" s="1326"/>
      <c r="AP182" s="1326"/>
      <c r="AQ182" s="1326"/>
      <c r="AR182" s="1326"/>
      <c r="AS182" s="1326"/>
      <c r="AT182" s="1326"/>
      <c r="AU182" s="1326"/>
      <c r="AV182" s="1326"/>
      <c r="AW182" s="1326"/>
      <c r="AX182" s="1326"/>
      <c r="AY182" s="1326"/>
      <c r="AZ182" s="1326"/>
      <c r="BA182" s="1326"/>
      <c r="BB182" s="1326"/>
      <c r="BC182" s="1324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  <c r="DD182" s="8"/>
      <c r="DE182" s="8"/>
      <c r="DF182" s="8"/>
      <c r="DG182" s="8"/>
      <c r="DH182" s="8"/>
      <c r="DI182" s="8"/>
      <c r="DJ182" s="8"/>
      <c r="DK182" s="8"/>
      <c r="DL182" s="8"/>
      <c r="DM182" s="8"/>
      <c r="DN182" s="8"/>
      <c r="DO182" s="8"/>
      <c r="DP182" s="8"/>
      <c r="DQ182" s="8"/>
      <c r="DR182" s="8"/>
      <c r="DS182" s="8"/>
      <c r="DT182" s="8"/>
      <c r="DU182" s="8"/>
      <c r="DV182" s="8"/>
      <c r="DW182" s="8"/>
      <c r="DX182" s="8"/>
      <c r="DY182" s="8"/>
      <c r="DZ182" s="8"/>
      <c r="EA182" s="8"/>
      <c r="EB182" s="8"/>
      <c r="EC182" s="8"/>
      <c r="ED182" s="8"/>
      <c r="EE182" s="8"/>
      <c r="EF182" s="8"/>
      <c r="EG182" s="8"/>
      <c r="EH182" s="8"/>
      <c r="EI182" s="8"/>
      <c r="EJ182" s="8"/>
      <c r="EK182" s="8"/>
      <c r="EL182" s="8"/>
      <c r="EM182" s="8"/>
      <c r="EN182" s="8"/>
      <c r="EO182" s="8"/>
      <c r="EP182" s="8"/>
      <c r="EQ182" s="8"/>
      <c r="ER182" s="8"/>
      <c r="ES182" s="8"/>
      <c r="ET182" s="8"/>
      <c r="EU182" s="8"/>
      <c r="EV182" s="8"/>
      <c r="EW182" s="8"/>
      <c r="EX182" s="8"/>
      <c r="EY182" s="8"/>
      <c r="EZ182" s="8"/>
      <c r="FA182" s="8"/>
      <c r="FB182" s="8"/>
    </row>
    <row r="183" spans="2:158">
      <c r="B183" s="2"/>
      <c r="C183" s="2"/>
      <c r="D183" s="5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1329"/>
      <c r="S183" s="1326" t="s">
        <v>249</v>
      </c>
      <c r="T183" s="1484">
        <f>E67</f>
        <v>24.047281799999997</v>
      </c>
      <c r="U183" s="1484">
        <f t="shared" ref="U183:AE183" si="17">F67</f>
        <v>23.222765600000002</v>
      </c>
      <c r="V183" s="1484">
        <f t="shared" si="17"/>
        <v>27.155531599999996</v>
      </c>
      <c r="W183" s="1484">
        <f t="shared" si="17"/>
        <v>24.126860000000001</v>
      </c>
      <c r="X183" s="1484">
        <f t="shared" si="17"/>
        <v>23.829988799999995</v>
      </c>
      <c r="Y183" s="1484">
        <f t="shared" si="17"/>
        <v>24.214699899999999</v>
      </c>
      <c r="Z183" s="1484">
        <f t="shared" si="17"/>
        <v>23.890838499999997</v>
      </c>
      <c r="AA183" s="1484">
        <f t="shared" si="17"/>
        <v>21.0443502</v>
      </c>
      <c r="AB183" s="1484">
        <f t="shared" si="17"/>
        <v>21.051126399999998</v>
      </c>
      <c r="AC183" s="1484">
        <f t="shared" si="17"/>
        <v>28.601796500000006</v>
      </c>
      <c r="AD183" s="1484">
        <f t="shared" si="17"/>
        <v>22.9050695</v>
      </c>
      <c r="AE183" s="1484">
        <f t="shared" si="17"/>
        <v>22.679285</v>
      </c>
      <c r="AF183" s="1476">
        <f t="shared" si="16"/>
        <v>286.7695938</v>
      </c>
      <c r="AG183" s="1326"/>
      <c r="AH183" s="1326"/>
      <c r="AI183" s="1326"/>
      <c r="AJ183" s="1326"/>
      <c r="AK183" s="1326"/>
      <c r="AL183" s="1326"/>
      <c r="AM183" s="1326"/>
      <c r="AN183" s="1326"/>
      <c r="AO183" s="1326"/>
      <c r="AP183" s="1326"/>
      <c r="AQ183" s="1326"/>
      <c r="AR183" s="1326"/>
      <c r="AS183" s="1326"/>
      <c r="AT183" s="1326"/>
      <c r="AU183" s="1326"/>
      <c r="AV183" s="1326"/>
      <c r="AW183" s="1326"/>
      <c r="AX183" s="1326"/>
      <c r="AY183" s="1326"/>
      <c r="AZ183" s="1326"/>
      <c r="BA183" s="1326"/>
      <c r="BB183" s="1326"/>
      <c r="BC183" s="1324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  <c r="DA183" s="8"/>
      <c r="DB183" s="8"/>
      <c r="DC183" s="8"/>
      <c r="DD183" s="8"/>
      <c r="DE183" s="8"/>
      <c r="DF183" s="8"/>
      <c r="DG183" s="8"/>
      <c r="DH183" s="8"/>
      <c r="DI183" s="8"/>
      <c r="DJ183" s="8"/>
      <c r="DK183" s="8"/>
      <c r="DL183" s="8"/>
      <c r="DM183" s="8"/>
      <c r="DN183" s="8"/>
      <c r="DO183" s="8"/>
      <c r="DP183" s="8"/>
      <c r="DQ183" s="8"/>
      <c r="DR183" s="8"/>
      <c r="DS183" s="8"/>
      <c r="DT183" s="8"/>
      <c r="DU183" s="8"/>
      <c r="DV183" s="8"/>
      <c r="DW183" s="8"/>
      <c r="DX183" s="8"/>
      <c r="DY183" s="8"/>
      <c r="DZ183" s="8"/>
      <c r="EA183" s="8"/>
      <c r="EB183" s="8"/>
      <c r="EC183" s="8"/>
      <c r="ED183" s="8"/>
      <c r="EE183" s="8"/>
      <c r="EF183" s="8"/>
      <c r="EG183" s="8"/>
      <c r="EH183" s="8"/>
      <c r="EI183" s="8"/>
      <c r="EJ183" s="8"/>
      <c r="EK183" s="8"/>
      <c r="EL183" s="8"/>
      <c r="EM183" s="8"/>
      <c r="EN183" s="8"/>
      <c r="EO183" s="8"/>
      <c r="EP183" s="8"/>
      <c r="EQ183" s="8"/>
      <c r="ER183" s="8"/>
      <c r="ES183" s="8"/>
      <c r="ET183" s="8"/>
      <c r="EU183" s="8"/>
      <c r="EV183" s="8"/>
      <c r="EW183" s="8"/>
      <c r="EX183" s="8"/>
      <c r="EY183" s="8"/>
      <c r="EZ183" s="8"/>
      <c r="FA183" s="8"/>
      <c r="FB183" s="8"/>
    </row>
    <row r="184" spans="2:158">
      <c r="B184" s="2"/>
      <c r="C184" s="2"/>
      <c r="D184" s="5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1329"/>
      <c r="S184" s="1326" t="s">
        <v>311</v>
      </c>
      <c r="T184" s="1477">
        <f>E59</f>
        <v>18.4360246</v>
      </c>
      <c r="U184" s="1477">
        <f t="shared" ref="U184:AE184" si="18">F59</f>
        <v>17.327415800000001</v>
      </c>
      <c r="V184" s="1477">
        <f t="shared" si="18"/>
        <v>16.5620923</v>
      </c>
      <c r="W184" s="1477">
        <f t="shared" si="18"/>
        <v>14.545700699999999</v>
      </c>
      <c r="X184" s="1477">
        <f t="shared" si="18"/>
        <v>15.323698399999998</v>
      </c>
      <c r="Y184" s="1477">
        <f t="shared" si="18"/>
        <v>8.4225192999999994</v>
      </c>
      <c r="Z184" s="1477">
        <f t="shared" si="18"/>
        <v>10.494511999999999</v>
      </c>
      <c r="AA184" s="1477">
        <f t="shared" si="18"/>
        <v>13.491253999999998</v>
      </c>
      <c r="AB184" s="1477">
        <f t="shared" si="18"/>
        <v>10.925076699999998</v>
      </c>
      <c r="AC184" s="1477">
        <f t="shared" si="18"/>
        <v>11.108487899999998</v>
      </c>
      <c r="AD184" s="1477">
        <f t="shared" si="18"/>
        <v>12.390261899999999</v>
      </c>
      <c r="AE184" s="1477">
        <f t="shared" si="18"/>
        <v>12.253304499999999</v>
      </c>
      <c r="AF184" s="1476">
        <f t="shared" si="16"/>
        <v>161.28034810000003</v>
      </c>
      <c r="AG184" s="1326"/>
      <c r="AH184" s="1326"/>
      <c r="AI184" s="1326"/>
      <c r="AJ184" s="1326"/>
      <c r="AK184" s="1326"/>
      <c r="AL184" s="1326"/>
      <c r="AM184" s="1326"/>
      <c r="AN184" s="1326"/>
      <c r="AO184" s="1326"/>
      <c r="AP184" s="1326"/>
      <c r="AQ184" s="1326"/>
      <c r="AR184" s="1326"/>
      <c r="AS184" s="1326"/>
      <c r="AT184" s="1326"/>
      <c r="AU184" s="1326"/>
      <c r="AV184" s="1326"/>
      <c r="AW184" s="1326"/>
      <c r="AX184" s="1326"/>
      <c r="AY184" s="1326"/>
      <c r="AZ184" s="1326"/>
      <c r="BA184" s="1326"/>
      <c r="BB184" s="1326"/>
      <c r="BC184" s="1324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  <c r="DA184" s="8"/>
      <c r="DB184" s="8"/>
      <c r="DC184" s="8"/>
      <c r="DD184" s="8"/>
      <c r="DE184" s="8"/>
      <c r="DF184" s="8"/>
      <c r="DG184" s="8"/>
      <c r="DH184" s="8"/>
      <c r="DI184" s="8"/>
      <c r="DJ184" s="8"/>
      <c r="DK184" s="8"/>
      <c r="DL184" s="8"/>
      <c r="DM184" s="8"/>
      <c r="DN184" s="8"/>
      <c r="DO184" s="8"/>
      <c r="DP184" s="8"/>
      <c r="DQ184" s="8"/>
      <c r="DR184" s="8"/>
      <c r="DS184" s="8"/>
      <c r="DT184" s="8"/>
      <c r="DU184" s="8"/>
      <c r="DV184" s="8"/>
      <c r="DW184" s="8"/>
      <c r="DX184" s="8"/>
      <c r="DY184" s="8"/>
      <c r="DZ184" s="8"/>
      <c r="EA184" s="8"/>
      <c r="EB184" s="8"/>
      <c r="EC184" s="8"/>
      <c r="ED184" s="8"/>
      <c r="EE184" s="8"/>
      <c r="EF184" s="8"/>
      <c r="EG184" s="8"/>
      <c r="EH184" s="8"/>
      <c r="EI184" s="8"/>
      <c r="EJ184" s="8"/>
      <c r="EK184" s="8"/>
      <c r="EL184" s="8"/>
      <c r="EM184" s="8"/>
      <c r="EN184" s="8"/>
      <c r="EO184" s="8"/>
      <c r="EP184" s="8"/>
      <c r="EQ184" s="8"/>
      <c r="ER184" s="8"/>
      <c r="ES184" s="8"/>
      <c r="ET184" s="8"/>
      <c r="EU184" s="8"/>
      <c r="EV184" s="8"/>
      <c r="EW184" s="8"/>
      <c r="EX184" s="8"/>
      <c r="EY184" s="8"/>
      <c r="EZ184" s="8"/>
      <c r="FA184" s="8"/>
      <c r="FB184" s="8"/>
    </row>
    <row r="185" spans="2:158">
      <c r="B185" s="2"/>
      <c r="C185" s="2"/>
      <c r="D185" s="5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1329"/>
      <c r="S185" s="1326" t="s">
        <v>251</v>
      </c>
      <c r="T185" s="1484">
        <f>E31</f>
        <v>22.873266000000001</v>
      </c>
      <c r="U185" s="1484">
        <f t="shared" ref="U185:AE185" si="19">F31</f>
        <v>22.745743000000001</v>
      </c>
      <c r="V185" s="1484">
        <f t="shared" si="19"/>
        <v>19.934629000000001</v>
      </c>
      <c r="W185" s="1484">
        <f t="shared" si="19"/>
        <v>18.618781999999999</v>
      </c>
      <c r="X185" s="1484">
        <f t="shared" si="19"/>
        <v>18.408196</v>
      </c>
      <c r="Y185" s="1484">
        <f t="shared" si="19"/>
        <v>19.214752000000001</v>
      </c>
      <c r="Z185" s="1484">
        <f t="shared" si="19"/>
        <v>23.045760999999999</v>
      </c>
      <c r="AA185" s="1484">
        <f t="shared" si="19"/>
        <v>24.724639</v>
      </c>
      <c r="AB185" s="1484">
        <f t="shared" si="19"/>
        <v>22.90138</v>
      </c>
      <c r="AC185" s="1484">
        <f t="shared" si="19"/>
        <v>23.227218000000001</v>
      </c>
      <c r="AD185" s="1484">
        <f t="shared" si="19"/>
        <v>20.853079000000001</v>
      </c>
      <c r="AE185" s="1484">
        <f t="shared" si="19"/>
        <v>24.755925999999999</v>
      </c>
      <c r="AF185" s="1476">
        <f t="shared" si="16"/>
        <v>261.30337100000003</v>
      </c>
      <c r="AG185" s="1326"/>
      <c r="AH185" s="1326"/>
      <c r="AI185" s="1326"/>
      <c r="AJ185" s="1326"/>
      <c r="AK185" s="1326"/>
      <c r="AL185" s="1326"/>
      <c r="AM185" s="1326"/>
      <c r="AN185" s="1326"/>
      <c r="AO185" s="1326"/>
      <c r="AP185" s="1326"/>
      <c r="AQ185" s="1326"/>
      <c r="AR185" s="1326"/>
      <c r="AS185" s="1326"/>
      <c r="AT185" s="1326"/>
      <c r="AU185" s="1326"/>
      <c r="AV185" s="1326"/>
      <c r="AW185" s="1326"/>
      <c r="AX185" s="1326"/>
      <c r="AY185" s="1326"/>
      <c r="AZ185" s="1326"/>
      <c r="BA185" s="1326"/>
      <c r="BB185" s="1326"/>
      <c r="BC185" s="1324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  <c r="DD185" s="8"/>
      <c r="DE185" s="8"/>
      <c r="DF185" s="8"/>
      <c r="DG185" s="8"/>
      <c r="DH185" s="8"/>
      <c r="DI185" s="8"/>
      <c r="DJ185" s="8"/>
      <c r="DK185" s="8"/>
      <c r="DL185" s="8"/>
      <c r="DM185" s="8"/>
      <c r="DN185" s="8"/>
      <c r="DO185" s="8"/>
      <c r="DP185" s="8"/>
      <c r="DQ185" s="8"/>
      <c r="DR185" s="8"/>
      <c r="DS185" s="8"/>
      <c r="DT185" s="8"/>
      <c r="DU185" s="8"/>
      <c r="DV185" s="8"/>
      <c r="DW185" s="8"/>
      <c r="DX185" s="8"/>
      <c r="DY185" s="8"/>
      <c r="DZ185" s="8"/>
      <c r="EA185" s="8"/>
      <c r="EB185" s="8"/>
      <c r="EC185" s="8"/>
      <c r="ED185" s="8"/>
      <c r="EE185" s="8"/>
      <c r="EF185" s="8"/>
      <c r="EG185" s="8"/>
      <c r="EH185" s="8"/>
      <c r="EI185" s="8"/>
      <c r="EJ185" s="8"/>
      <c r="EK185" s="8"/>
      <c r="EL185" s="8"/>
      <c r="EM185" s="8"/>
      <c r="EN185" s="8"/>
      <c r="EO185" s="8"/>
      <c r="EP185" s="8"/>
      <c r="EQ185" s="8"/>
      <c r="ER185" s="8"/>
      <c r="ES185" s="8"/>
      <c r="ET185" s="8"/>
      <c r="EU185" s="8"/>
      <c r="EV185" s="8"/>
      <c r="EW185" s="8"/>
      <c r="EX185" s="8"/>
      <c r="EY185" s="8"/>
      <c r="EZ185" s="8"/>
      <c r="FA185" s="8"/>
      <c r="FB185" s="8"/>
    </row>
    <row r="186" spans="2:158">
      <c r="B186" s="2"/>
      <c r="C186" s="2"/>
      <c r="D186" s="5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1329"/>
      <c r="S186" s="1326" t="s">
        <v>175</v>
      </c>
      <c r="T186" s="1484">
        <f>E103</f>
        <v>18.476095399999998</v>
      </c>
      <c r="U186" s="1484">
        <f t="shared" ref="U186:AE186" si="20">F103</f>
        <v>17.129178400000001</v>
      </c>
      <c r="V186" s="1484">
        <f t="shared" si="20"/>
        <v>16.855953299999999</v>
      </c>
      <c r="W186" s="1484">
        <f t="shared" si="20"/>
        <v>15.994522999999996</v>
      </c>
      <c r="X186" s="1484">
        <f t="shared" si="20"/>
        <v>17.978524500000002</v>
      </c>
      <c r="Y186" s="1484">
        <f t="shared" si="20"/>
        <v>18.808083799999999</v>
      </c>
      <c r="Z186" s="1484">
        <f t="shared" si="20"/>
        <v>19.0669246</v>
      </c>
      <c r="AA186" s="1484">
        <f t="shared" si="20"/>
        <v>20.154131000000003</v>
      </c>
      <c r="AB186" s="1484">
        <f t="shared" si="20"/>
        <v>19.267081300000005</v>
      </c>
      <c r="AC186" s="1484">
        <f t="shared" si="20"/>
        <v>20.103972299999999</v>
      </c>
      <c r="AD186" s="1484">
        <f t="shared" si="20"/>
        <v>19.529407300000003</v>
      </c>
      <c r="AE186" s="1484">
        <f t="shared" si="20"/>
        <v>20.8088354</v>
      </c>
      <c r="AF186" s="1476">
        <f t="shared" si="16"/>
        <v>224.17271030000001</v>
      </c>
      <c r="AG186" s="1326"/>
      <c r="AH186" s="1326"/>
      <c r="AI186" s="1326"/>
      <c r="AJ186" s="1326"/>
      <c r="AK186" s="1326"/>
      <c r="AL186" s="1326"/>
      <c r="AM186" s="1326"/>
      <c r="AN186" s="1326"/>
      <c r="AO186" s="1326"/>
      <c r="AP186" s="1326"/>
      <c r="AQ186" s="1326"/>
      <c r="AR186" s="1326"/>
      <c r="AS186" s="1326"/>
      <c r="AT186" s="1326"/>
      <c r="AU186" s="1326"/>
      <c r="AV186" s="1326"/>
      <c r="AW186" s="1326"/>
      <c r="AX186" s="1326"/>
      <c r="AY186" s="1326"/>
      <c r="AZ186" s="1326"/>
      <c r="BA186" s="1326"/>
      <c r="BB186" s="1326"/>
      <c r="BC186" s="1324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  <c r="DD186" s="8"/>
      <c r="DE186" s="8"/>
      <c r="DF186" s="8"/>
      <c r="DG186" s="8"/>
      <c r="DH186" s="8"/>
      <c r="DI186" s="8"/>
      <c r="DJ186" s="8"/>
      <c r="DK186" s="8"/>
      <c r="DL186" s="8"/>
      <c r="DM186" s="8"/>
      <c r="DN186" s="8"/>
      <c r="DO186" s="8"/>
      <c r="DP186" s="8"/>
      <c r="DQ186" s="8"/>
      <c r="DR186" s="8"/>
      <c r="DS186" s="8"/>
      <c r="DT186" s="8"/>
      <c r="DU186" s="8"/>
      <c r="DV186" s="8"/>
      <c r="DW186" s="8"/>
      <c r="DX186" s="8"/>
      <c r="DY186" s="8"/>
      <c r="DZ186" s="8"/>
      <c r="EA186" s="8"/>
      <c r="EB186" s="8"/>
      <c r="EC186" s="8"/>
      <c r="ED186" s="8"/>
      <c r="EE186" s="8"/>
      <c r="EF186" s="8"/>
      <c r="EG186" s="8"/>
      <c r="EH186" s="8"/>
      <c r="EI186" s="8"/>
      <c r="EJ186" s="8"/>
      <c r="EK186" s="8"/>
      <c r="EL186" s="8"/>
      <c r="EM186" s="8"/>
      <c r="EN186" s="8"/>
      <c r="EO186" s="8"/>
      <c r="EP186" s="8"/>
      <c r="EQ186" s="8"/>
      <c r="ER186" s="8"/>
      <c r="ES186" s="8"/>
      <c r="ET186" s="8"/>
      <c r="EU186" s="8"/>
      <c r="EV186" s="8"/>
      <c r="EW186" s="8"/>
      <c r="EX186" s="8"/>
      <c r="EY186" s="8"/>
      <c r="EZ186" s="8"/>
      <c r="FA186" s="8"/>
      <c r="FB186" s="8"/>
    </row>
    <row r="187" spans="2:158">
      <c r="B187" s="2"/>
      <c r="C187" s="2"/>
      <c r="D187" s="5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1329"/>
      <c r="S187" s="1326" t="s">
        <v>253</v>
      </c>
      <c r="T187" s="1484">
        <f>E107</f>
        <v>17.287542700000003</v>
      </c>
      <c r="U187" s="1484">
        <f t="shared" ref="U187:AE187" si="21">F107</f>
        <v>16.845984699999999</v>
      </c>
      <c r="V187" s="1484">
        <f t="shared" si="21"/>
        <v>18.563019200000003</v>
      </c>
      <c r="W187" s="1484">
        <f t="shared" si="21"/>
        <v>19.907320499999997</v>
      </c>
      <c r="X187" s="1484">
        <f t="shared" si="21"/>
        <v>19.951065199999999</v>
      </c>
      <c r="Y187" s="1484">
        <f t="shared" si="21"/>
        <v>18.547498999999998</v>
      </c>
      <c r="Z187" s="1484">
        <f t="shared" si="21"/>
        <v>15.598797100000001</v>
      </c>
      <c r="AA187" s="1484">
        <f t="shared" si="21"/>
        <v>12.976814300000001</v>
      </c>
      <c r="AB187" s="1484">
        <f t="shared" si="21"/>
        <v>12.6068301</v>
      </c>
      <c r="AC187" s="1484">
        <f t="shared" si="21"/>
        <v>16.071127700000002</v>
      </c>
      <c r="AD187" s="1484">
        <f t="shared" si="21"/>
        <v>19.200711699999999</v>
      </c>
      <c r="AE187" s="1484">
        <f t="shared" si="21"/>
        <v>17.651639100000001</v>
      </c>
      <c r="AF187" s="1476">
        <f t="shared" si="16"/>
        <v>205.2083513</v>
      </c>
      <c r="AG187" s="1326"/>
      <c r="AH187" s="1326"/>
      <c r="AI187" s="1326"/>
      <c r="AJ187" s="1326"/>
      <c r="AK187" s="1326"/>
      <c r="AL187" s="1326"/>
      <c r="AM187" s="1326"/>
      <c r="AN187" s="1326"/>
      <c r="AO187" s="1326"/>
      <c r="AP187" s="1326"/>
      <c r="AQ187" s="1326"/>
      <c r="AR187" s="1326"/>
      <c r="AS187" s="1326"/>
      <c r="AT187" s="1326"/>
      <c r="AU187" s="1326"/>
      <c r="AV187" s="1326"/>
      <c r="AW187" s="1326"/>
      <c r="AX187" s="1326"/>
      <c r="AY187" s="1326"/>
      <c r="AZ187" s="1326"/>
      <c r="BA187" s="1326"/>
      <c r="BB187" s="1326"/>
      <c r="BC187" s="1324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  <c r="DA187" s="8"/>
      <c r="DB187" s="8"/>
      <c r="DC187" s="8"/>
      <c r="DD187" s="8"/>
      <c r="DE187" s="8"/>
      <c r="DF187" s="8"/>
      <c r="DG187" s="8"/>
      <c r="DH187" s="8"/>
      <c r="DI187" s="8"/>
      <c r="DJ187" s="8"/>
      <c r="DK187" s="8"/>
      <c r="DL187" s="8"/>
      <c r="DM187" s="8"/>
      <c r="DN187" s="8"/>
      <c r="DO187" s="8"/>
      <c r="DP187" s="8"/>
      <c r="DQ187" s="8"/>
      <c r="DR187" s="8"/>
      <c r="DS187" s="8"/>
      <c r="DT187" s="8"/>
      <c r="DU187" s="8"/>
      <c r="DV187" s="8"/>
      <c r="DW187" s="8"/>
      <c r="DX187" s="8"/>
      <c r="DY187" s="8"/>
      <c r="DZ187" s="8"/>
      <c r="EA187" s="8"/>
      <c r="EB187" s="8"/>
      <c r="EC187" s="8"/>
      <c r="ED187" s="8"/>
      <c r="EE187" s="8"/>
      <c r="EF187" s="8"/>
      <c r="EG187" s="8"/>
      <c r="EH187" s="8"/>
      <c r="EI187" s="8"/>
      <c r="EJ187" s="8"/>
      <c r="EK187" s="8"/>
      <c r="EL187" s="8"/>
      <c r="EM187" s="8"/>
      <c r="EN187" s="8"/>
      <c r="EO187" s="8"/>
      <c r="EP187" s="8"/>
      <c r="EQ187" s="8"/>
      <c r="ER187" s="8"/>
      <c r="ES187" s="8"/>
      <c r="ET187" s="8"/>
      <c r="EU187" s="8"/>
      <c r="EV187" s="8"/>
      <c r="EW187" s="8"/>
      <c r="EX187" s="8"/>
      <c r="EY187" s="8"/>
      <c r="EZ187" s="8"/>
      <c r="FA187" s="8"/>
      <c r="FB187" s="8"/>
    </row>
    <row r="188" spans="2:158">
      <c r="B188" s="2"/>
      <c r="C188" s="2"/>
      <c r="D188" s="5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1329"/>
      <c r="S188" s="1326"/>
      <c r="T188" s="1326"/>
      <c r="U188" s="1326"/>
      <c r="V188" s="1326"/>
      <c r="W188" s="1326"/>
      <c r="X188" s="1326"/>
      <c r="Y188" s="1326"/>
      <c r="Z188" s="1326"/>
      <c r="AA188" s="1326"/>
      <c r="AB188" s="1326"/>
      <c r="AC188" s="1326"/>
      <c r="AD188" s="1326"/>
      <c r="AE188" s="1326"/>
      <c r="AF188" s="1326"/>
      <c r="AG188" s="1326"/>
      <c r="AH188" s="1326"/>
      <c r="AI188" s="1326"/>
      <c r="AJ188" s="1326"/>
      <c r="AK188" s="1326"/>
      <c r="AL188" s="1326"/>
      <c r="AM188" s="1326"/>
      <c r="AN188" s="1326"/>
      <c r="AO188" s="1326"/>
      <c r="AP188" s="1326"/>
      <c r="AQ188" s="1326"/>
      <c r="AR188" s="1326"/>
      <c r="AS188" s="1326"/>
      <c r="AT188" s="1326"/>
      <c r="AU188" s="1326"/>
      <c r="AV188" s="1326"/>
      <c r="AW188" s="1326"/>
      <c r="AX188" s="1326"/>
      <c r="AY188" s="1326"/>
      <c r="AZ188" s="1326"/>
      <c r="BA188" s="1326"/>
      <c r="BB188" s="1326"/>
      <c r="BC188" s="1324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  <c r="EH188" s="8"/>
      <c r="EI188" s="8"/>
      <c r="EJ188" s="8"/>
      <c r="EK188" s="8"/>
      <c r="EL188" s="8"/>
      <c r="EM188" s="8"/>
      <c r="EN188" s="8"/>
      <c r="EO188" s="8"/>
      <c r="EP188" s="8"/>
      <c r="EQ188" s="8"/>
      <c r="ER188" s="8"/>
      <c r="ES188" s="8"/>
      <c r="ET188" s="8"/>
      <c r="EU188" s="8"/>
      <c r="EV188" s="8"/>
      <c r="EW188" s="8"/>
      <c r="EX188" s="8"/>
      <c r="EY188" s="8"/>
      <c r="EZ188" s="8"/>
      <c r="FA188" s="8"/>
      <c r="FB188" s="8"/>
    </row>
    <row r="189" spans="2:158">
      <c r="B189" s="2"/>
      <c r="C189" s="2"/>
      <c r="D189" s="5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1329"/>
      <c r="S189" s="1326"/>
      <c r="T189" s="1326"/>
      <c r="U189" s="1326"/>
      <c r="V189" s="1326"/>
      <c r="W189" s="1326"/>
      <c r="X189" s="1326"/>
      <c r="Y189" s="1326"/>
      <c r="Z189" s="1326"/>
      <c r="AA189" s="1326"/>
      <c r="AB189" s="1326"/>
      <c r="AC189" s="1326"/>
      <c r="AD189" s="1326"/>
      <c r="AE189" s="1326"/>
      <c r="AF189" s="1326"/>
      <c r="AG189" s="1326"/>
      <c r="AH189" s="1326"/>
      <c r="AI189" s="1326"/>
      <c r="AJ189" s="1326"/>
      <c r="AK189" s="1326"/>
      <c r="AL189" s="1326"/>
      <c r="AM189" s="1326"/>
      <c r="AN189" s="1326"/>
      <c r="AO189" s="1326"/>
      <c r="AP189" s="1326"/>
      <c r="AQ189" s="1326"/>
      <c r="AR189" s="1326"/>
      <c r="AS189" s="1326"/>
      <c r="AT189" s="1326"/>
      <c r="AU189" s="1326"/>
      <c r="AV189" s="1326"/>
      <c r="AW189" s="1326"/>
      <c r="AX189" s="1326"/>
      <c r="AY189" s="1326"/>
      <c r="AZ189" s="1326"/>
      <c r="BA189" s="1326"/>
      <c r="BB189" s="1326"/>
      <c r="BC189" s="1324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  <c r="DA189" s="8"/>
      <c r="DB189" s="8"/>
      <c r="DC189" s="8"/>
      <c r="DD189" s="8"/>
      <c r="DE189" s="8"/>
      <c r="DF189" s="8"/>
      <c r="DG189" s="8"/>
      <c r="DH189" s="8"/>
      <c r="DI189" s="8"/>
      <c r="DJ189" s="8"/>
      <c r="DK189" s="8"/>
      <c r="DL189" s="8"/>
      <c r="DM189" s="8"/>
      <c r="DN189" s="8"/>
      <c r="DO189" s="8"/>
      <c r="DP189" s="8"/>
      <c r="DQ189" s="8"/>
      <c r="DR189" s="8"/>
      <c r="DS189" s="8"/>
      <c r="DT189" s="8"/>
      <c r="DU189" s="8"/>
      <c r="DV189" s="8"/>
      <c r="DW189" s="8"/>
      <c r="DX189" s="8"/>
      <c r="DY189" s="8"/>
      <c r="DZ189" s="8"/>
      <c r="EA189" s="8"/>
      <c r="EB189" s="8"/>
      <c r="EC189" s="8"/>
      <c r="ED189" s="8"/>
      <c r="EE189" s="8"/>
      <c r="EF189" s="8"/>
      <c r="EG189" s="8"/>
      <c r="EH189" s="8"/>
      <c r="EI189" s="8"/>
      <c r="EJ189" s="8"/>
      <c r="EK189" s="8"/>
      <c r="EL189" s="8"/>
      <c r="EM189" s="8"/>
      <c r="EN189" s="8"/>
      <c r="EO189" s="8"/>
      <c r="EP189" s="8"/>
      <c r="EQ189" s="8"/>
      <c r="ER189" s="8"/>
      <c r="ES189" s="8"/>
      <c r="ET189" s="8"/>
      <c r="EU189" s="8"/>
      <c r="EV189" s="8"/>
      <c r="EW189" s="8"/>
      <c r="EX189" s="8"/>
      <c r="EY189" s="8"/>
      <c r="EZ189" s="8"/>
      <c r="FA189" s="8"/>
      <c r="FB189" s="8"/>
    </row>
    <row r="190" spans="2:158">
      <c r="B190" s="2"/>
      <c r="C190" s="2"/>
      <c r="D190" s="5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1329"/>
      <c r="S190" s="1326"/>
      <c r="T190" s="1326"/>
      <c r="U190" s="1326"/>
      <c r="V190" s="1326"/>
      <c r="W190" s="1326"/>
      <c r="X190" s="1326"/>
      <c r="Y190" s="1326"/>
      <c r="Z190" s="1326"/>
      <c r="AA190" s="1326"/>
      <c r="AB190" s="1326"/>
      <c r="AC190" s="1326"/>
      <c r="AD190" s="1326"/>
      <c r="AE190" s="1326"/>
      <c r="AF190" s="1326"/>
      <c r="AG190" s="1326"/>
      <c r="AH190" s="1326"/>
      <c r="AI190" s="1326"/>
      <c r="AJ190" s="1326"/>
      <c r="AK190" s="1326"/>
      <c r="AL190" s="1326"/>
      <c r="AM190" s="1326"/>
      <c r="AN190" s="1326"/>
      <c r="AO190" s="1326"/>
      <c r="AP190" s="1326"/>
      <c r="AQ190" s="1326"/>
      <c r="AR190" s="1326"/>
      <c r="AS190" s="1326"/>
      <c r="AT190" s="1326"/>
      <c r="AU190" s="1326"/>
      <c r="AV190" s="1326"/>
      <c r="AW190" s="1326"/>
      <c r="AX190" s="1326"/>
      <c r="AY190" s="1326"/>
      <c r="AZ190" s="1326"/>
      <c r="BA190" s="1326"/>
      <c r="BB190" s="1326"/>
      <c r="BC190" s="1324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  <c r="DD190" s="8"/>
      <c r="DE190" s="8"/>
      <c r="DF190" s="8"/>
      <c r="DG190" s="8"/>
      <c r="DH190" s="8"/>
      <c r="DI190" s="8"/>
      <c r="DJ190" s="8"/>
      <c r="DK190" s="8"/>
      <c r="DL190" s="8"/>
      <c r="DM190" s="8"/>
      <c r="DN190" s="8"/>
      <c r="DO190" s="8"/>
      <c r="DP190" s="8"/>
      <c r="DQ190" s="8"/>
      <c r="DR190" s="8"/>
      <c r="DS190" s="8"/>
      <c r="DT190" s="8"/>
      <c r="DU190" s="8"/>
      <c r="DV190" s="8"/>
      <c r="DW190" s="8"/>
      <c r="DX190" s="8"/>
      <c r="DY190" s="8"/>
      <c r="DZ190" s="8"/>
      <c r="EA190" s="8"/>
      <c r="EB190" s="8"/>
      <c r="EC190" s="8"/>
      <c r="ED190" s="8"/>
      <c r="EE190" s="8"/>
      <c r="EF190" s="8"/>
      <c r="EG190" s="8"/>
      <c r="EH190" s="8"/>
      <c r="EI190" s="8"/>
      <c r="EJ190" s="8"/>
      <c r="EK190" s="8"/>
      <c r="EL190" s="8"/>
      <c r="EM190" s="8"/>
      <c r="EN190" s="8"/>
      <c r="EO190" s="8"/>
      <c r="EP190" s="8"/>
      <c r="EQ190" s="8"/>
      <c r="ER190" s="8"/>
      <c r="ES190" s="8"/>
      <c r="ET190" s="8"/>
      <c r="EU190" s="8"/>
      <c r="EV190" s="8"/>
      <c r="EW190" s="8"/>
      <c r="EX190" s="8"/>
      <c r="EY190" s="8"/>
      <c r="EZ190" s="8"/>
      <c r="FA190" s="8"/>
      <c r="FB190" s="8"/>
    </row>
    <row r="191" spans="2:158">
      <c r="B191" s="2"/>
      <c r="C191" s="2"/>
      <c r="D191" s="5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1329"/>
      <c r="S191" s="1326"/>
      <c r="T191" s="1326"/>
      <c r="U191" s="1326"/>
      <c r="V191" s="1326"/>
      <c r="W191" s="1326"/>
      <c r="X191" s="1326"/>
      <c r="Y191" s="1326"/>
      <c r="Z191" s="1326"/>
      <c r="AA191" s="1326"/>
      <c r="AB191" s="1326"/>
      <c r="AC191" s="1326"/>
      <c r="AD191" s="1326"/>
      <c r="AE191" s="1326"/>
      <c r="AF191" s="1326"/>
      <c r="AG191" s="1326"/>
      <c r="AH191" s="1326"/>
      <c r="AI191" s="1326"/>
      <c r="AJ191" s="1326"/>
      <c r="AK191" s="1326"/>
      <c r="AL191" s="1326"/>
      <c r="AM191" s="1326"/>
      <c r="AN191" s="1326"/>
      <c r="AO191" s="1326"/>
      <c r="AP191" s="1326"/>
      <c r="AQ191" s="1326"/>
      <c r="AR191" s="1326"/>
      <c r="AS191" s="1326"/>
      <c r="AT191" s="1326"/>
      <c r="AU191" s="1326"/>
      <c r="AV191" s="1326"/>
      <c r="AW191" s="1326"/>
      <c r="AX191" s="1326"/>
      <c r="AY191" s="1326"/>
      <c r="AZ191" s="1326"/>
      <c r="BA191" s="1326"/>
      <c r="BB191" s="1326"/>
      <c r="BC191" s="1324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  <c r="DA191" s="8"/>
      <c r="DB191" s="8"/>
      <c r="DC191" s="8"/>
      <c r="DD191" s="8"/>
      <c r="DE191" s="8"/>
      <c r="DF191" s="8"/>
      <c r="DG191" s="8"/>
      <c r="DH191" s="8"/>
      <c r="DI191" s="8"/>
      <c r="DJ191" s="8"/>
      <c r="DK191" s="8"/>
      <c r="DL191" s="8"/>
      <c r="DM191" s="8"/>
      <c r="DN191" s="8"/>
      <c r="DO191" s="8"/>
      <c r="DP191" s="8"/>
      <c r="DQ191" s="8"/>
      <c r="DR191" s="8"/>
      <c r="DS191" s="8"/>
      <c r="DT191" s="8"/>
      <c r="DU191" s="8"/>
      <c r="DV191" s="8"/>
      <c r="DW191" s="8"/>
      <c r="DX191" s="8"/>
      <c r="DY191" s="8"/>
      <c r="DZ191" s="8"/>
      <c r="EA191" s="8"/>
      <c r="EB191" s="8"/>
      <c r="EC191" s="8"/>
      <c r="ED191" s="8"/>
      <c r="EE191" s="8"/>
      <c r="EF191" s="8"/>
      <c r="EG191" s="8"/>
      <c r="EH191" s="8"/>
      <c r="EI191" s="8"/>
      <c r="EJ191" s="8"/>
      <c r="EK191" s="8"/>
      <c r="EL191" s="8"/>
      <c r="EM191" s="8"/>
      <c r="EN191" s="8"/>
      <c r="EO191" s="8"/>
      <c r="EP191" s="8"/>
      <c r="EQ191" s="8"/>
      <c r="ER191" s="8"/>
      <c r="ES191" s="8"/>
      <c r="ET191" s="8"/>
      <c r="EU191" s="8"/>
      <c r="EV191" s="8"/>
      <c r="EW191" s="8"/>
      <c r="EX191" s="8"/>
      <c r="EY191" s="8"/>
      <c r="EZ191" s="8"/>
      <c r="FA191" s="8"/>
      <c r="FB191" s="8"/>
    </row>
    <row r="192" spans="2:158">
      <c r="B192" s="2"/>
      <c r="C192" s="2"/>
      <c r="D192" s="5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1329"/>
      <c r="S192" s="1326"/>
      <c r="T192" s="1326"/>
      <c r="U192" s="1326"/>
      <c r="V192" s="1326"/>
      <c r="W192" s="1326"/>
      <c r="X192" s="1326"/>
      <c r="Y192" s="1326"/>
      <c r="Z192" s="1326"/>
      <c r="AA192" s="1326"/>
      <c r="AB192" s="1326"/>
      <c r="AC192" s="1326"/>
      <c r="AD192" s="1326"/>
      <c r="AE192" s="1326"/>
      <c r="AF192" s="1326"/>
      <c r="AG192" s="1326"/>
      <c r="AH192" s="1326"/>
      <c r="AI192" s="1326"/>
      <c r="AJ192" s="1326"/>
      <c r="AK192" s="1326"/>
      <c r="AL192" s="1326"/>
      <c r="AM192" s="1326"/>
      <c r="AN192" s="1326"/>
      <c r="AO192" s="1326"/>
      <c r="AP192" s="1326"/>
      <c r="AQ192" s="1326"/>
      <c r="AR192" s="1326"/>
      <c r="AS192" s="1326"/>
      <c r="AT192" s="1326"/>
      <c r="AU192" s="1326"/>
      <c r="AV192" s="1326"/>
      <c r="AW192" s="1326"/>
      <c r="AX192" s="1326"/>
      <c r="AY192" s="1326"/>
      <c r="AZ192" s="1326"/>
      <c r="BA192" s="1326"/>
      <c r="BB192" s="1326"/>
      <c r="BC192" s="1324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  <c r="CS192" s="8"/>
      <c r="CT192" s="8"/>
      <c r="CU192" s="8"/>
      <c r="CV192" s="8"/>
      <c r="CW192" s="8"/>
      <c r="CX192" s="8"/>
      <c r="CY192" s="8"/>
      <c r="CZ192" s="8"/>
      <c r="DA192" s="8"/>
      <c r="DB192" s="8"/>
      <c r="DC192" s="8"/>
      <c r="DD192" s="8"/>
      <c r="DE192" s="8"/>
      <c r="DF192" s="8"/>
      <c r="DG192" s="8"/>
      <c r="DH192" s="8"/>
      <c r="DI192" s="8"/>
      <c r="DJ192" s="8"/>
      <c r="DK192" s="8"/>
      <c r="DL192" s="8"/>
      <c r="DM192" s="8"/>
      <c r="DN192" s="8"/>
      <c r="DO192" s="8"/>
      <c r="DP192" s="8"/>
      <c r="DQ192" s="8"/>
      <c r="DR192" s="8"/>
      <c r="DS192" s="8"/>
      <c r="DT192" s="8"/>
      <c r="DU192" s="8"/>
      <c r="DV192" s="8"/>
      <c r="DW192" s="8"/>
      <c r="DX192" s="8"/>
      <c r="DY192" s="8"/>
      <c r="DZ192" s="8"/>
      <c r="EA192" s="8"/>
      <c r="EB192" s="8"/>
      <c r="EC192" s="8"/>
      <c r="ED192" s="8"/>
      <c r="EE192" s="8"/>
      <c r="EF192" s="8"/>
      <c r="EG192" s="8"/>
      <c r="EH192" s="8"/>
      <c r="EI192" s="8"/>
      <c r="EJ192" s="8"/>
      <c r="EK192" s="8"/>
      <c r="EL192" s="8"/>
      <c r="EM192" s="8"/>
      <c r="EN192" s="8"/>
      <c r="EO192" s="8"/>
      <c r="EP192" s="8"/>
      <c r="EQ192" s="8"/>
      <c r="ER192" s="8"/>
      <c r="ES192" s="8"/>
      <c r="ET192" s="8"/>
      <c r="EU192" s="8"/>
      <c r="EV192" s="8"/>
      <c r="EW192" s="8"/>
      <c r="EX192" s="8"/>
      <c r="EY192" s="8"/>
      <c r="EZ192" s="8"/>
      <c r="FA192" s="8"/>
      <c r="FB192" s="8"/>
    </row>
    <row r="193" spans="2:158">
      <c r="B193" s="2"/>
      <c r="C193" s="2"/>
      <c r="D193" s="5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1329"/>
      <c r="S193" s="1326"/>
      <c r="T193" s="1326"/>
      <c r="U193" s="1326"/>
      <c r="V193" s="1326"/>
      <c r="W193" s="1326"/>
      <c r="X193" s="1326"/>
      <c r="Y193" s="1326"/>
      <c r="Z193" s="1326"/>
      <c r="AA193" s="1326"/>
      <c r="AB193" s="1326"/>
      <c r="AC193" s="1326"/>
      <c r="AD193" s="1326"/>
      <c r="AE193" s="1326"/>
      <c r="AF193" s="1326"/>
      <c r="AG193" s="1326"/>
      <c r="AH193" s="1326"/>
      <c r="AI193" s="1326"/>
      <c r="AJ193" s="1326"/>
      <c r="AK193" s="1326"/>
      <c r="AL193" s="1326"/>
      <c r="AM193" s="1326"/>
      <c r="AN193" s="1326"/>
      <c r="AO193" s="1326"/>
      <c r="AP193" s="1326"/>
      <c r="AQ193" s="1326"/>
      <c r="AR193" s="1326"/>
      <c r="AS193" s="1326"/>
      <c r="AT193" s="1326"/>
      <c r="AU193" s="1326"/>
      <c r="AV193" s="1326"/>
      <c r="AW193" s="1326"/>
      <c r="AX193" s="1326"/>
      <c r="AY193" s="1326"/>
      <c r="AZ193" s="1326"/>
      <c r="BA193" s="1326"/>
      <c r="BB193" s="1326"/>
      <c r="BC193" s="1324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  <c r="DA193" s="8"/>
      <c r="DB193" s="8"/>
      <c r="DC193" s="8"/>
      <c r="DD193" s="8"/>
      <c r="DE193" s="8"/>
      <c r="DF193" s="8"/>
      <c r="DG193" s="8"/>
      <c r="DH193" s="8"/>
      <c r="DI193" s="8"/>
      <c r="DJ193" s="8"/>
      <c r="DK193" s="8"/>
      <c r="DL193" s="8"/>
      <c r="DM193" s="8"/>
      <c r="DN193" s="8"/>
      <c r="DO193" s="8"/>
      <c r="DP193" s="8"/>
      <c r="DQ193" s="8"/>
      <c r="DR193" s="8"/>
      <c r="DS193" s="8"/>
      <c r="DT193" s="8"/>
      <c r="DU193" s="8"/>
      <c r="DV193" s="8"/>
      <c r="DW193" s="8"/>
      <c r="DX193" s="8"/>
      <c r="DY193" s="8"/>
      <c r="DZ193" s="8"/>
      <c r="EA193" s="8"/>
      <c r="EB193" s="8"/>
      <c r="EC193" s="8"/>
      <c r="ED193" s="8"/>
      <c r="EE193" s="8"/>
      <c r="EF193" s="8"/>
      <c r="EG193" s="8"/>
      <c r="EH193" s="8"/>
      <c r="EI193" s="8"/>
      <c r="EJ193" s="8"/>
      <c r="EK193" s="8"/>
      <c r="EL193" s="8"/>
      <c r="EM193" s="8"/>
      <c r="EN193" s="8"/>
      <c r="EO193" s="8"/>
      <c r="EP193" s="8"/>
      <c r="EQ193" s="8"/>
      <c r="ER193" s="8"/>
      <c r="ES193" s="8"/>
      <c r="ET193" s="8"/>
      <c r="EU193" s="8"/>
      <c r="EV193" s="8"/>
      <c r="EW193" s="8"/>
      <c r="EX193" s="8"/>
      <c r="EY193" s="8"/>
      <c r="EZ193" s="8"/>
      <c r="FA193" s="8"/>
      <c r="FB193" s="8"/>
    </row>
    <row r="194" spans="2:158">
      <c r="B194" s="2"/>
      <c r="C194" s="2"/>
      <c r="D194" s="5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1329"/>
      <c r="S194" s="1326"/>
      <c r="T194" s="1326"/>
      <c r="U194" s="1326"/>
      <c r="V194" s="1326"/>
      <c r="W194" s="1326"/>
      <c r="X194" s="1326"/>
      <c r="Y194" s="1326"/>
      <c r="Z194" s="1326"/>
      <c r="AA194" s="1326"/>
      <c r="AB194" s="1326"/>
      <c r="AC194" s="1326"/>
      <c r="AD194" s="1326"/>
      <c r="AE194" s="1326"/>
      <c r="AF194" s="1326"/>
      <c r="AG194" s="1326"/>
      <c r="AH194" s="1326"/>
      <c r="AI194" s="1326"/>
      <c r="AJ194" s="1326"/>
      <c r="AK194" s="1326"/>
      <c r="AL194" s="1326"/>
      <c r="AM194" s="1326"/>
      <c r="AN194" s="1326"/>
      <c r="AO194" s="1326"/>
      <c r="AP194" s="1326"/>
      <c r="AQ194" s="1326"/>
      <c r="AR194" s="1326"/>
      <c r="AS194" s="1326"/>
      <c r="AT194" s="1326"/>
      <c r="AU194" s="1326"/>
      <c r="AV194" s="1326"/>
      <c r="AW194" s="1326"/>
      <c r="AX194" s="1326"/>
      <c r="AY194" s="1326"/>
      <c r="AZ194" s="1326"/>
      <c r="BA194" s="1326"/>
      <c r="BB194" s="1326"/>
      <c r="BC194" s="1324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Q194" s="8"/>
      <c r="CR194" s="8"/>
      <c r="CS194" s="8"/>
      <c r="CT194" s="8"/>
      <c r="CU194" s="8"/>
      <c r="CV194" s="8"/>
      <c r="CW194" s="8"/>
      <c r="CX194" s="8"/>
      <c r="CY194" s="8"/>
      <c r="CZ194" s="8"/>
      <c r="DA194" s="8"/>
      <c r="DB194" s="8"/>
      <c r="DC194" s="8"/>
      <c r="DD194" s="8"/>
      <c r="DE194" s="8"/>
      <c r="DF194" s="8"/>
      <c r="DG194" s="8"/>
      <c r="DH194" s="8"/>
      <c r="DI194" s="8"/>
      <c r="DJ194" s="8"/>
      <c r="DK194" s="8"/>
      <c r="DL194" s="8"/>
      <c r="DM194" s="8"/>
      <c r="DN194" s="8"/>
      <c r="DO194" s="8"/>
      <c r="DP194" s="8"/>
      <c r="DQ194" s="8"/>
      <c r="DR194" s="8"/>
      <c r="DS194" s="8"/>
      <c r="DT194" s="8"/>
      <c r="DU194" s="8"/>
      <c r="DV194" s="8"/>
      <c r="DW194" s="8"/>
      <c r="DX194" s="8"/>
      <c r="DY194" s="8"/>
      <c r="DZ194" s="8"/>
      <c r="EA194" s="8"/>
      <c r="EB194" s="8"/>
      <c r="EC194" s="8"/>
      <c r="ED194" s="8"/>
      <c r="EE194" s="8"/>
      <c r="EF194" s="8"/>
      <c r="EG194" s="8"/>
      <c r="EH194" s="8"/>
      <c r="EI194" s="8"/>
      <c r="EJ194" s="8"/>
      <c r="EK194" s="8"/>
      <c r="EL194" s="8"/>
      <c r="EM194" s="8"/>
      <c r="EN194" s="8"/>
      <c r="EO194" s="8"/>
      <c r="EP194" s="8"/>
      <c r="EQ194" s="8"/>
      <c r="ER194" s="8"/>
      <c r="ES194" s="8"/>
      <c r="ET194" s="8"/>
      <c r="EU194" s="8"/>
      <c r="EV194" s="8"/>
      <c r="EW194" s="8"/>
      <c r="EX194" s="8"/>
      <c r="EY194" s="8"/>
      <c r="EZ194" s="8"/>
      <c r="FA194" s="8"/>
      <c r="FB194" s="8"/>
    </row>
    <row r="195" spans="2:158">
      <c r="B195" s="2"/>
      <c r="C195" s="2"/>
      <c r="D195" s="5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1329"/>
      <c r="S195" s="1326"/>
      <c r="T195" s="1326"/>
      <c r="U195" s="1326"/>
      <c r="V195" s="1326"/>
      <c r="W195" s="1326"/>
      <c r="X195" s="1326"/>
      <c r="Y195" s="1326"/>
      <c r="Z195" s="1326"/>
      <c r="AA195" s="1326"/>
      <c r="AB195" s="1326"/>
      <c r="AC195" s="1326"/>
      <c r="AD195" s="1326"/>
      <c r="AE195" s="1326"/>
      <c r="AF195" s="1326"/>
      <c r="AG195" s="1326"/>
      <c r="AH195" s="1326"/>
      <c r="AI195" s="1326"/>
      <c r="AJ195" s="1326"/>
      <c r="AK195" s="1326"/>
      <c r="AL195" s="1326"/>
      <c r="AM195" s="1326"/>
      <c r="AN195" s="1326"/>
      <c r="AO195" s="1326"/>
      <c r="AP195" s="1326"/>
      <c r="AQ195" s="1326"/>
      <c r="AR195" s="1326"/>
      <c r="AS195" s="1326"/>
      <c r="AT195" s="1326"/>
      <c r="AU195" s="1326"/>
      <c r="AV195" s="1326"/>
      <c r="AW195" s="1326"/>
      <c r="AX195" s="1326"/>
      <c r="AY195" s="1326"/>
      <c r="AZ195" s="1326"/>
      <c r="BA195" s="1326"/>
      <c r="BB195" s="1326"/>
      <c r="BC195" s="1324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  <c r="CS195" s="8"/>
      <c r="CT195" s="8"/>
      <c r="CU195" s="8"/>
      <c r="CV195" s="8"/>
      <c r="CW195" s="8"/>
      <c r="CX195" s="8"/>
      <c r="CY195" s="8"/>
      <c r="CZ195" s="8"/>
      <c r="DA195" s="8"/>
      <c r="DB195" s="8"/>
      <c r="DC195" s="8"/>
      <c r="DD195" s="8"/>
      <c r="DE195" s="8"/>
      <c r="DF195" s="8"/>
      <c r="DG195" s="8"/>
      <c r="DH195" s="8"/>
      <c r="DI195" s="8"/>
      <c r="DJ195" s="8"/>
      <c r="DK195" s="8"/>
      <c r="DL195" s="8"/>
      <c r="DM195" s="8"/>
      <c r="DN195" s="8"/>
      <c r="DO195" s="8"/>
      <c r="DP195" s="8"/>
      <c r="DQ195" s="8"/>
      <c r="DR195" s="8"/>
      <c r="DS195" s="8"/>
      <c r="DT195" s="8"/>
      <c r="DU195" s="8"/>
      <c r="DV195" s="8"/>
      <c r="DW195" s="8"/>
      <c r="DX195" s="8"/>
      <c r="DY195" s="8"/>
      <c r="DZ195" s="8"/>
      <c r="EA195" s="8"/>
      <c r="EB195" s="8"/>
      <c r="EC195" s="8"/>
      <c r="ED195" s="8"/>
      <c r="EE195" s="8"/>
      <c r="EF195" s="8"/>
      <c r="EG195" s="8"/>
      <c r="EH195" s="8"/>
      <c r="EI195" s="8"/>
      <c r="EJ195" s="8"/>
      <c r="EK195" s="8"/>
      <c r="EL195" s="8"/>
      <c r="EM195" s="8"/>
      <c r="EN195" s="8"/>
      <c r="EO195" s="8"/>
      <c r="EP195" s="8"/>
      <c r="EQ195" s="8"/>
      <c r="ER195" s="8"/>
      <c r="ES195" s="8"/>
      <c r="ET195" s="8"/>
      <c r="EU195" s="8"/>
      <c r="EV195" s="8"/>
      <c r="EW195" s="8"/>
      <c r="EX195" s="8"/>
      <c r="EY195" s="8"/>
      <c r="EZ195" s="8"/>
      <c r="FA195" s="8"/>
      <c r="FB195" s="8"/>
    </row>
    <row r="196" spans="2:158">
      <c r="B196" s="2"/>
      <c r="C196" s="2"/>
      <c r="D196" s="5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1329"/>
      <c r="S196" s="1326"/>
      <c r="T196" s="1326"/>
      <c r="U196" s="1326"/>
      <c r="V196" s="1326"/>
      <c r="W196" s="1326"/>
      <c r="X196" s="1326"/>
      <c r="Y196" s="1326"/>
      <c r="Z196" s="1326"/>
      <c r="AA196" s="1326"/>
      <c r="AB196" s="1326"/>
      <c r="AC196" s="1326"/>
      <c r="AD196" s="1326"/>
      <c r="AE196" s="1326"/>
      <c r="AF196" s="1326"/>
      <c r="AG196" s="1326"/>
      <c r="AH196" s="1326"/>
      <c r="AI196" s="1326"/>
      <c r="AJ196" s="1326"/>
      <c r="AK196" s="1326"/>
      <c r="AL196" s="1326"/>
      <c r="AM196" s="1326"/>
      <c r="AN196" s="1326"/>
      <c r="AO196" s="1326"/>
      <c r="AP196" s="1326"/>
      <c r="AQ196" s="1326"/>
      <c r="AR196" s="1326"/>
      <c r="AS196" s="1326"/>
      <c r="AT196" s="1326"/>
      <c r="AU196" s="1326"/>
      <c r="AV196" s="1326"/>
      <c r="AW196" s="1326"/>
      <c r="AX196" s="1326"/>
      <c r="AY196" s="1326"/>
      <c r="AZ196" s="1326"/>
      <c r="BA196" s="1326"/>
      <c r="BB196" s="1326"/>
      <c r="BC196" s="1324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  <c r="CY196" s="8"/>
      <c r="CZ196" s="8"/>
      <c r="DA196" s="8"/>
      <c r="DB196" s="8"/>
      <c r="DC196" s="8"/>
      <c r="DD196" s="8"/>
      <c r="DE196" s="8"/>
      <c r="DF196" s="8"/>
      <c r="DG196" s="8"/>
      <c r="DH196" s="8"/>
      <c r="DI196" s="8"/>
      <c r="DJ196" s="8"/>
      <c r="DK196" s="8"/>
      <c r="DL196" s="8"/>
      <c r="DM196" s="8"/>
      <c r="DN196" s="8"/>
      <c r="DO196" s="8"/>
      <c r="DP196" s="8"/>
      <c r="DQ196" s="8"/>
      <c r="DR196" s="8"/>
      <c r="DS196" s="8"/>
      <c r="DT196" s="8"/>
      <c r="DU196" s="8"/>
      <c r="DV196" s="8"/>
      <c r="DW196" s="8"/>
      <c r="DX196" s="8"/>
      <c r="DY196" s="8"/>
      <c r="DZ196" s="8"/>
      <c r="EA196" s="8"/>
      <c r="EB196" s="8"/>
      <c r="EC196" s="8"/>
      <c r="ED196" s="8"/>
      <c r="EE196" s="8"/>
      <c r="EF196" s="8"/>
      <c r="EG196" s="8"/>
      <c r="EH196" s="8"/>
      <c r="EI196" s="8"/>
      <c r="EJ196" s="8"/>
      <c r="EK196" s="8"/>
      <c r="EL196" s="8"/>
      <c r="EM196" s="8"/>
      <c r="EN196" s="8"/>
      <c r="EO196" s="8"/>
      <c r="EP196" s="8"/>
      <c r="EQ196" s="8"/>
      <c r="ER196" s="8"/>
      <c r="ES196" s="8"/>
      <c r="ET196" s="8"/>
      <c r="EU196" s="8"/>
      <c r="EV196" s="8"/>
      <c r="EW196" s="8"/>
      <c r="EX196" s="8"/>
      <c r="EY196" s="8"/>
      <c r="EZ196" s="8"/>
      <c r="FA196" s="8"/>
      <c r="FB196" s="8"/>
    </row>
    <row r="197" spans="2:158">
      <c r="B197" s="2"/>
      <c r="C197" s="2"/>
      <c r="D197" s="5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1329"/>
      <c r="S197" s="1326"/>
      <c r="T197" s="1326"/>
      <c r="U197" s="1326"/>
      <c r="V197" s="1326"/>
      <c r="W197" s="1326"/>
      <c r="X197" s="1326"/>
      <c r="Y197" s="1326"/>
      <c r="Z197" s="1326"/>
      <c r="AA197" s="1326"/>
      <c r="AB197" s="1326"/>
      <c r="AC197" s="1326"/>
      <c r="AD197" s="1326"/>
      <c r="AE197" s="1326"/>
      <c r="AF197" s="1326"/>
      <c r="AG197" s="1326"/>
      <c r="AH197" s="1326"/>
      <c r="AI197" s="1326"/>
      <c r="AJ197" s="1326"/>
      <c r="AK197" s="1326"/>
      <c r="AL197" s="1326"/>
      <c r="AM197" s="1326"/>
      <c r="AN197" s="1326"/>
      <c r="AO197" s="1326"/>
      <c r="AP197" s="1326"/>
      <c r="AQ197" s="1326"/>
      <c r="AR197" s="1326"/>
      <c r="AS197" s="1326"/>
      <c r="AT197" s="1326"/>
      <c r="AU197" s="1326"/>
      <c r="AV197" s="1326"/>
      <c r="AW197" s="1326"/>
      <c r="AX197" s="1326"/>
      <c r="AY197" s="1326"/>
      <c r="AZ197" s="1326"/>
      <c r="BA197" s="1326"/>
      <c r="BB197" s="1326"/>
      <c r="BC197" s="1324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  <c r="CS197" s="8"/>
      <c r="CT197" s="8"/>
      <c r="CU197" s="8"/>
      <c r="CV197" s="8"/>
      <c r="CW197" s="8"/>
      <c r="CX197" s="8"/>
      <c r="CY197" s="8"/>
      <c r="CZ197" s="8"/>
      <c r="DA197" s="8"/>
      <c r="DB197" s="8"/>
      <c r="DC197" s="8"/>
      <c r="DD197" s="8"/>
      <c r="DE197" s="8"/>
      <c r="DF197" s="8"/>
      <c r="DG197" s="8"/>
      <c r="DH197" s="8"/>
      <c r="DI197" s="8"/>
      <c r="DJ197" s="8"/>
      <c r="DK197" s="8"/>
      <c r="DL197" s="8"/>
      <c r="DM197" s="8"/>
      <c r="DN197" s="8"/>
      <c r="DO197" s="8"/>
      <c r="DP197" s="8"/>
      <c r="DQ197" s="8"/>
      <c r="DR197" s="8"/>
      <c r="DS197" s="8"/>
      <c r="DT197" s="8"/>
      <c r="DU197" s="8"/>
      <c r="DV197" s="8"/>
      <c r="DW197" s="8"/>
      <c r="DX197" s="8"/>
      <c r="DY197" s="8"/>
      <c r="DZ197" s="8"/>
      <c r="EA197" s="8"/>
      <c r="EB197" s="8"/>
      <c r="EC197" s="8"/>
      <c r="ED197" s="8"/>
      <c r="EE197" s="8"/>
      <c r="EF197" s="8"/>
      <c r="EG197" s="8"/>
      <c r="EH197" s="8"/>
      <c r="EI197" s="8"/>
      <c r="EJ197" s="8"/>
      <c r="EK197" s="8"/>
      <c r="EL197" s="8"/>
      <c r="EM197" s="8"/>
      <c r="EN197" s="8"/>
      <c r="EO197" s="8"/>
      <c r="EP197" s="8"/>
      <c r="EQ197" s="8"/>
      <c r="ER197" s="8"/>
      <c r="ES197" s="8"/>
      <c r="ET197" s="8"/>
      <c r="EU197" s="8"/>
      <c r="EV197" s="8"/>
      <c r="EW197" s="8"/>
      <c r="EX197" s="8"/>
      <c r="EY197" s="8"/>
      <c r="EZ197" s="8"/>
      <c r="FA197" s="8"/>
      <c r="FB197" s="8"/>
    </row>
    <row r="198" spans="2:158">
      <c r="B198" s="2"/>
      <c r="C198" s="2"/>
      <c r="D198" s="5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1329"/>
      <c r="S198" s="1326"/>
      <c r="T198" s="1326"/>
      <c r="U198" s="1326"/>
      <c r="V198" s="1326"/>
      <c r="W198" s="1326"/>
      <c r="X198" s="1326"/>
      <c r="Y198" s="1326"/>
      <c r="Z198" s="1326"/>
      <c r="AA198" s="1326"/>
      <c r="AB198" s="1326"/>
      <c r="AC198" s="1326"/>
      <c r="AD198" s="1326"/>
      <c r="AE198" s="1326"/>
      <c r="AF198" s="1326"/>
      <c r="AG198" s="1326"/>
      <c r="AH198" s="1326"/>
      <c r="AI198" s="1326"/>
      <c r="AJ198" s="1326"/>
      <c r="AK198" s="1326"/>
      <c r="AL198" s="1326"/>
      <c r="AM198" s="1326"/>
      <c r="AN198" s="1326"/>
      <c r="AO198" s="1326"/>
      <c r="AP198" s="1326"/>
      <c r="AQ198" s="1326"/>
      <c r="AR198" s="1326"/>
      <c r="AS198" s="1326"/>
      <c r="AT198" s="1326"/>
      <c r="AU198" s="1326"/>
      <c r="AV198" s="1326"/>
      <c r="AW198" s="1326"/>
      <c r="AX198" s="1326"/>
      <c r="AY198" s="1326"/>
      <c r="AZ198" s="1326"/>
      <c r="BA198" s="1326"/>
      <c r="BB198" s="1326"/>
      <c r="BC198" s="1324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  <c r="DD198" s="8"/>
      <c r="DE198" s="8"/>
      <c r="DF198" s="8"/>
      <c r="DG198" s="8"/>
      <c r="DH198" s="8"/>
      <c r="DI198" s="8"/>
      <c r="DJ198" s="8"/>
      <c r="DK198" s="8"/>
      <c r="DL198" s="8"/>
      <c r="DM198" s="8"/>
      <c r="DN198" s="8"/>
      <c r="DO198" s="8"/>
      <c r="DP198" s="8"/>
      <c r="DQ198" s="8"/>
      <c r="DR198" s="8"/>
      <c r="DS198" s="8"/>
      <c r="DT198" s="8"/>
      <c r="DU198" s="8"/>
      <c r="DV198" s="8"/>
      <c r="DW198" s="8"/>
      <c r="DX198" s="8"/>
      <c r="DY198" s="8"/>
      <c r="DZ198" s="8"/>
      <c r="EA198" s="8"/>
      <c r="EB198" s="8"/>
      <c r="EC198" s="8"/>
      <c r="ED198" s="8"/>
      <c r="EE198" s="8"/>
      <c r="EF198" s="8"/>
      <c r="EG198" s="8"/>
      <c r="EH198" s="8"/>
      <c r="EI198" s="8"/>
      <c r="EJ198" s="8"/>
      <c r="EK198" s="8"/>
      <c r="EL198" s="8"/>
      <c r="EM198" s="8"/>
      <c r="EN198" s="8"/>
      <c r="EO198" s="8"/>
      <c r="EP198" s="8"/>
      <c r="EQ198" s="8"/>
      <c r="ER198" s="8"/>
      <c r="ES198" s="8"/>
      <c r="ET198" s="8"/>
      <c r="EU198" s="8"/>
      <c r="EV198" s="8"/>
      <c r="EW198" s="8"/>
      <c r="EX198" s="8"/>
      <c r="EY198" s="8"/>
      <c r="EZ198" s="8"/>
      <c r="FA198" s="8"/>
      <c r="FB198" s="8"/>
    </row>
    <row r="199" spans="2:158">
      <c r="B199" s="2"/>
      <c r="C199" s="2"/>
      <c r="D199" s="5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1329"/>
      <c r="S199" s="1326"/>
      <c r="T199" s="1326"/>
      <c r="U199" s="1326"/>
      <c r="V199" s="1326"/>
      <c r="W199" s="1326"/>
      <c r="X199" s="1326"/>
      <c r="Y199" s="1326"/>
      <c r="Z199" s="1326"/>
      <c r="AA199" s="1326"/>
      <c r="AB199" s="1326"/>
      <c r="AC199" s="1326"/>
      <c r="AD199" s="1326"/>
      <c r="AE199" s="1326"/>
      <c r="AF199" s="1326"/>
      <c r="AG199" s="1326"/>
      <c r="AH199" s="1326"/>
      <c r="AI199" s="1326"/>
      <c r="AJ199" s="1326"/>
      <c r="AK199" s="1326"/>
      <c r="AL199" s="1326"/>
      <c r="AM199" s="1326"/>
      <c r="AN199" s="1326"/>
      <c r="AO199" s="1326"/>
      <c r="AP199" s="1326"/>
      <c r="AQ199" s="1326"/>
      <c r="AR199" s="1326"/>
      <c r="AS199" s="1326"/>
      <c r="AT199" s="1326"/>
      <c r="AU199" s="1326"/>
      <c r="AV199" s="1326"/>
      <c r="AW199" s="1326"/>
      <c r="AX199" s="1326"/>
      <c r="AY199" s="1326"/>
      <c r="AZ199" s="1326"/>
      <c r="BA199" s="1326"/>
      <c r="BB199" s="1326"/>
      <c r="BC199" s="1324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  <c r="CS199" s="8"/>
      <c r="CT199" s="8"/>
      <c r="CU199" s="8"/>
      <c r="CV199" s="8"/>
      <c r="CW199" s="8"/>
      <c r="CX199" s="8"/>
      <c r="CY199" s="8"/>
      <c r="CZ199" s="8"/>
      <c r="DA199" s="8"/>
      <c r="DB199" s="8"/>
      <c r="DC199" s="8"/>
      <c r="DD199" s="8"/>
      <c r="DE199" s="8"/>
      <c r="DF199" s="8"/>
      <c r="DG199" s="8"/>
      <c r="DH199" s="8"/>
      <c r="DI199" s="8"/>
      <c r="DJ199" s="8"/>
      <c r="DK199" s="8"/>
      <c r="DL199" s="8"/>
      <c r="DM199" s="8"/>
      <c r="DN199" s="8"/>
      <c r="DO199" s="8"/>
      <c r="DP199" s="8"/>
      <c r="DQ199" s="8"/>
      <c r="DR199" s="8"/>
      <c r="DS199" s="8"/>
      <c r="DT199" s="8"/>
      <c r="DU199" s="8"/>
      <c r="DV199" s="8"/>
      <c r="DW199" s="8"/>
      <c r="DX199" s="8"/>
      <c r="DY199" s="8"/>
      <c r="DZ199" s="8"/>
      <c r="EA199" s="8"/>
      <c r="EB199" s="8"/>
      <c r="EC199" s="8"/>
      <c r="ED199" s="8"/>
      <c r="EE199" s="8"/>
      <c r="EF199" s="8"/>
      <c r="EG199" s="8"/>
      <c r="EH199" s="8"/>
      <c r="EI199" s="8"/>
      <c r="EJ199" s="8"/>
      <c r="EK199" s="8"/>
      <c r="EL199" s="8"/>
      <c r="EM199" s="8"/>
      <c r="EN199" s="8"/>
      <c r="EO199" s="8"/>
      <c r="EP199" s="8"/>
      <c r="EQ199" s="8"/>
      <c r="ER199" s="8"/>
      <c r="ES199" s="8"/>
      <c r="ET199" s="8"/>
      <c r="EU199" s="8"/>
      <c r="EV199" s="8"/>
      <c r="EW199" s="8"/>
      <c r="EX199" s="8"/>
      <c r="EY199" s="8"/>
      <c r="EZ199" s="8"/>
      <c r="FA199" s="8"/>
      <c r="FB199" s="8"/>
    </row>
    <row r="200" spans="2:158">
      <c r="B200" s="2"/>
      <c r="C200" s="2"/>
      <c r="D200" s="5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1329"/>
      <c r="S200" s="1326"/>
      <c r="T200" s="1326"/>
      <c r="U200" s="1326"/>
      <c r="V200" s="1326"/>
      <c r="W200" s="1326"/>
      <c r="X200" s="1326"/>
      <c r="Y200" s="1326"/>
      <c r="Z200" s="1326"/>
      <c r="AA200" s="1326"/>
      <c r="AB200" s="1326"/>
      <c r="AC200" s="1326"/>
      <c r="AD200" s="1326"/>
      <c r="AE200" s="1326"/>
      <c r="AF200" s="1326"/>
      <c r="AG200" s="1326"/>
      <c r="AH200" s="1326"/>
      <c r="AI200" s="1326"/>
      <c r="AJ200" s="1326"/>
      <c r="AK200" s="1326"/>
      <c r="AL200" s="1326"/>
      <c r="AM200" s="1326"/>
      <c r="AN200" s="1326"/>
      <c r="AO200" s="1326"/>
      <c r="AP200" s="1326"/>
      <c r="AQ200" s="1326"/>
      <c r="AR200" s="1326"/>
      <c r="AS200" s="1326"/>
      <c r="AT200" s="1326"/>
      <c r="AU200" s="1326"/>
      <c r="AV200" s="1326"/>
      <c r="AW200" s="1326"/>
      <c r="AX200" s="1326"/>
      <c r="AY200" s="1326"/>
      <c r="AZ200" s="1326"/>
      <c r="BA200" s="1326"/>
      <c r="BB200" s="1326"/>
      <c r="BC200" s="1324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  <c r="CS200" s="8"/>
      <c r="CT200" s="8"/>
      <c r="CU200" s="8"/>
      <c r="CV200" s="8"/>
      <c r="CW200" s="8"/>
      <c r="CX200" s="8"/>
      <c r="CY200" s="8"/>
      <c r="CZ200" s="8"/>
      <c r="DA200" s="8"/>
      <c r="DB200" s="8"/>
      <c r="DC200" s="8"/>
      <c r="DD200" s="8"/>
      <c r="DE200" s="8"/>
      <c r="DF200" s="8"/>
      <c r="DG200" s="8"/>
      <c r="DH200" s="8"/>
      <c r="DI200" s="8"/>
      <c r="DJ200" s="8"/>
      <c r="DK200" s="8"/>
      <c r="DL200" s="8"/>
      <c r="DM200" s="8"/>
      <c r="DN200" s="8"/>
      <c r="DO200" s="8"/>
      <c r="DP200" s="8"/>
      <c r="DQ200" s="8"/>
      <c r="DR200" s="8"/>
      <c r="DS200" s="8"/>
      <c r="DT200" s="8"/>
      <c r="DU200" s="8"/>
      <c r="DV200" s="8"/>
      <c r="DW200" s="8"/>
      <c r="DX200" s="8"/>
      <c r="DY200" s="8"/>
      <c r="DZ200" s="8"/>
      <c r="EA200" s="8"/>
      <c r="EB200" s="8"/>
      <c r="EC200" s="8"/>
      <c r="ED200" s="8"/>
      <c r="EE200" s="8"/>
      <c r="EF200" s="8"/>
      <c r="EG200" s="8"/>
      <c r="EH200" s="8"/>
      <c r="EI200" s="8"/>
      <c r="EJ200" s="8"/>
      <c r="EK200" s="8"/>
      <c r="EL200" s="8"/>
      <c r="EM200" s="8"/>
      <c r="EN200" s="8"/>
      <c r="EO200" s="8"/>
      <c r="EP200" s="8"/>
      <c r="EQ200" s="8"/>
      <c r="ER200" s="8"/>
      <c r="ES200" s="8"/>
      <c r="ET200" s="8"/>
      <c r="EU200" s="8"/>
      <c r="EV200" s="8"/>
      <c r="EW200" s="8"/>
      <c r="EX200" s="8"/>
      <c r="EY200" s="8"/>
      <c r="EZ200" s="8"/>
      <c r="FA200" s="8"/>
      <c r="FB200" s="8"/>
    </row>
    <row r="201" spans="2:158">
      <c r="B201" s="2"/>
      <c r="C201" s="2"/>
      <c r="D201" s="5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1329"/>
      <c r="S201" s="1326"/>
      <c r="T201" s="1326"/>
      <c r="U201" s="1326"/>
      <c r="V201" s="1326"/>
      <c r="W201" s="1326"/>
      <c r="X201" s="1326"/>
      <c r="Y201" s="1326"/>
      <c r="Z201" s="1326"/>
      <c r="AA201" s="1326"/>
      <c r="AB201" s="1326"/>
      <c r="AC201" s="1326"/>
      <c r="AD201" s="1326"/>
      <c r="AE201" s="1326"/>
      <c r="AF201" s="1326"/>
      <c r="AG201" s="1326"/>
      <c r="AH201" s="1326"/>
      <c r="AI201" s="1326"/>
      <c r="AJ201" s="1326"/>
      <c r="AK201" s="1326"/>
      <c r="AL201" s="1326"/>
      <c r="AM201" s="1326"/>
      <c r="AN201" s="1326"/>
      <c r="AO201" s="1326"/>
      <c r="AP201" s="1326"/>
      <c r="AQ201" s="1326"/>
      <c r="AR201" s="1326"/>
      <c r="AS201" s="1326"/>
      <c r="AT201" s="1326"/>
      <c r="AU201" s="1326"/>
      <c r="AV201" s="1326"/>
      <c r="AW201" s="1326"/>
      <c r="AX201" s="1326"/>
      <c r="AY201" s="1326"/>
      <c r="AZ201" s="1326"/>
      <c r="BA201" s="1326"/>
      <c r="BB201" s="1326"/>
      <c r="BC201" s="1324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  <c r="CS201" s="8"/>
      <c r="CT201" s="8"/>
      <c r="CU201" s="8"/>
      <c r="CV201" s="8"/>
      <c r="CW201" s="8"/>
      <c r="CX201" s="8"/>
      <c r="CY201" s="8"/>
      <c r="CZ201" s="8"/>
      <c r="DA201" s="8"/>
      <c r="DB201" s="8"/>
      <c r="DC201" s="8"/>
      <c r="DD201" s="8"/>
      <c r="DE201" s="8"/>
      <c r="DF201" s="8"/>
      <c r="DG201" s="8"/>
      <c r="DH201" s="8"/>
      <c r="DI201" s="8"/>
      <c r="DJ201" s="8"/>
      <c r="DK201" s="8"/>
      <c r="DL201" s="8"/>
      <c r="DM201" s="8"/>
      <c r="DN201" s="8"/>
      <c r="DO201" s="8"/>
      <c r="DP201" s="8"/>
      <c r="DQ201" s="8"/>
      <c r="DR201" s="8"/>
      <c r="DS201" s="8"/>
      <c r="DT201" s="8"/>
      <c r="DU201" s="8"/>
      <c r="DV201" s="8"/>
      <c r="DW201" s="8"/>
      <c r="DX201" s="8"/>
      <c r="DY201" s="8"/>
      <c r="DZ201" s="8"/>
      <c r="EA201" s="8"/>
      <c r="EB201" s="8"/>
      <c r="EC201" s="8"/>
      <c r="ED201" s="8"/>
      <c r="EE201" s="8"/>
      <c r="EF201" s="8"/>
      <c r="EG201" s="8"/>
      <c r="EH201" s="8"/>
      <c r="EI201" s="8"/>
      <c r="EJ201" s="8"/>
      <c r="EK201" s="8"/>
      <c r="EL201" s="8"/>
      <c r="EM201" s="8"/>
      <c r="EN201" s="8"/>
      <c r="EO201" s="8"/>
      <c r="EP201" s="8"/>
      <c r="EQ201" s="8"/>
      <c r="ER201" s="8"/>
      <c r="ES201" s="8"/>
      <c r="ET201" s="8"/>
      <c r="EU201" s="8"/>
      <c r="EV201" s="8"/>
      <c r="EW201" s="8"/>
      <c r="EX201" s="8"/>
      <c r="EY201" s="8"/>
      <c r="EZ201" s="8"/>
      <c r="FA201" s="8"/>
      <c r="FB201" s="8"/>
    </row>
    <row r="202" spans="2:158">
      <c r="B202" s="2"/>
      <c r="C202" s="2"/>
      <c r="D202" s="5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1329"/>
      <c r="S202" s="1326"/>
      <c r="T202" s="1326"/>
      <c r="U202" s="1326"/>
      <c r="V202" s="1326"/>
      <c r="W202" s="1326"/>
      <c r="X202" s="1326"/>
      <c r="Y202" s="1326"/>
      <c r="Z202" s="1326"/>
      <c r="AA202" s="1326"/>
      <c r="AB202" s="1326"/>
      <c r="AC202" s="1326"/>
      <c r="AD202" s="1326"/>
      <c r="AE202" s="1326"/>
      <c r="AF202" s="1326"/>
      <c r="AG202" s="1326"/>
      <c r="AH202" s="1326"/>
      <c r="AI202" s="1326"/>
      <c r="AJ202" s="1326"/>
      <c r="AK202" s="1326"/>
      <c r="AL202" s="1326"/>
      <c r="AM202" s="1326"/>
      <c r="AN202" s="1326"/>
      <c r="AO202" s="1326"/>
      <c r="AP202" s="1326"/>
      <c r="AQ202" s="1326"/>
      <c r="AR202" s="1326"/>
      <c r="AS202" s="1326"/>
      <c r="AT202" s="1326"/>
      <c r="AU202" s="1326"/>
      <c r="AV202" s="1326"/>
      <c r="AW202" s="1326"/>
      <c r="AX202" s="1326"/>
      <c r="AY202" s="1326"/>
      <c r="AZ202" s="1326"/>
      <c r="BA202" s="1326"/>
      <c r="BB202" s="1326"/>
      <c r="BC202" s="1324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  <c r="CS202" s="8"/>
      <c r="CT202" s="8"/>
      <c r="CU202" s="8"/>
      <c r="CV202" s="8"/>
      <c r="CW202" s="8"/>
      <c r="CX202" s="8"/>
      <c r="CY202" s="8"/>
      <c r="CZ202" s="8"/>
      <c r="DA202" s="8"/>
      <c r="DB202" s="8"/>
      <c r="DC202" s="8"/>
      <c r="DD202" s="8"/>
      <c r="DE202" s="8"/>
      <c r="DF202" s="8"/>
      <c r="DG202" s="8"/>
      <c r="DH202" s="8"/>
      <c r="DI202" s="8"/>
      <c r="DJ202" s="8"/>
      <c r="DK202" s="8"/>
      <c r="DL202" s="8"/>
      <c r="DM202" s="8"/>
      <c r="DN202" s="8"/>
      <c r="DO202" s="8"/>
      <c r="DP202" s="8"/>
      <c r="DQ202" s="8"/>
      <c r="DR202" s="8"/>
      <c r="DS202" s="8"/>
      <c r="DT202" s="8"/>
      <c r="DU202" s="8"/>
      <c r="DV202" s="8"/>
      <c r="DW202" s="8"/>
      <c r="DX202" s="8"/>
      <c r="DY202" s="8"/>
      <c r="DZ202" s="8"/>
      <c r="EA202" s="8"/>
      <c r="EB202" s="8"/>
      <c r="EC202" s="8"/>
      <c r="ED202" s="8"/>
      <c r="EE202" s="8"/>
      <c r="EF202" s="8"/>
      <c r="EG202" s="8"/>
      <c r="EH202" s="8"/>
      <c r="EI202" s="8"/>
      <c r="EJ202" s="8"/>
      <c r="EK202" s="8"/>
      <c r="EL202" s="8"/>
      <c r="EM202" s="8"/>
      <c r="EN202" s="8"/>
      <c r="EO202" s="8"/>
      <c r="EP202" s="8"/>
      <c r="EQ202" s="8"/>
      <c r="ER202" s="8"/>
      <c r="ES202" s="8"/>
      <c r="ET202" s="8"/>
      <c r="EU202" s="8"/>
      <c r="EV202" s="8"/>
      <c r="EW202" s="8"/>
      <c r="EX202" s="8"/>
      <c r="EY202" s="8"/>
      <c r="EZ202" s="8"/>
      <c r="FA202" s="8"/>
      <c r="FB202" s="8"/>
    </row>
    <row r="203" spans="2:158">
      <c r="B203" s="2"/>
      <c r="C203" s="2"/>
      <c r="D203" s="5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1329"/>
      <c r="S203" s="1326"/>
      <c r="T203" s="1326"/>
      <c r="U203" s="1326"/>
      <c r="V203" s="1326"/>
      <c r="W203" s="1326"/>
      <c r="X203" s="1326"/>
      <c r="Y203" s="1326"/>
      <c r="Z203" s="1326"/>
      <c r="AA203" s="1326"/>
      <c r="AB203" s="1326"/>
      <c r="AC203" s="1326"/>
      <c r="AD203" s="1326"/>
      <c r="AE203" s="1326"/>
      <c r="AF203" s="1326"/>
      <c r="AG203" s="1326"/>
      <c r="AH203" s="1326"/>
      <c r="AI203" s="1326"/>
      <c r="AJ203" s="1326"/>
      <c r="AK203" s="1326"/>
      <c r="AL203" s="1326"/>
      <c r="AM203" s="1326"/>
      <c r="AN203" s="1326"/>
      <c r="AO203" s="1326"/>
      <c r="AP203" s="1326"/>
      <c r="AQ203" s="1326"/>
      <c r="AR203" s="1326"/>
      <c r="AS203" s="1326"/>
      <c r="AT203" s="1326"/>
      <c r="AU203" s="1326"/>
      <c r="AV203" s="1326"/>
      <c r="AW203" s="1326"/>
      <c r="AX203" s="1326"/>
      <c r="AY203" s="1326"/>
      <c r="AZ203" s="1326"/>
      <c r="BA203" s="1326"/>
      <c r="BB203" s="1326"/>
      <c r="BC203" s="1324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8"/>
      <c r="DC203" s="8"/>
      <c r="DD203" s="8"/>
      <c r="DE203" s="8"/>
      <c r="DF203" s="8"/>
      <c r="DG203" s="8"/>
      <c r="DH203" s="8"/>
      <c r="DI203" s="8"/>
      <c r="DJ203" s="8"/>
      <c r="DK203" s="8"/>
      <c r="DL203" s="8"/>
      <c r="DM203" s="8"/>
      <c r="DN203" s="8"/>
      <c r="DO203" s="8"/>
      <c r="DP203" s="8"/>
      <c r="DQ203" s="8"/>
      <c r="DR203" s="8"/>
      <c r="DS203" s="8"/>
      <c r="DT203" s="8"/>
      <c r="DU203" s="8"/>
      <c r="DV203" s="8"/>
      <c r="DW203" s="8"/>
      <c r="DX203" s="8"/>
      <c r="DY203" s="8"/>
      <c r="DZ203" s="8"/>
      <c r="EA203" s="8"/>
      <c r="EB203" s="8"/>
      <c r="EC203" s="8"/>
      <c r="ED203" s="8"/>
      <c r="EE203" s="8"/>
      <c r="EF203" s="8"/>
      <c r="EG203" s="8"/>
      <c r="EH203" s="8"/>
      <c r="EI203" s="8"/>
      <c r="EJ203" s="8"/>
      <c r="EK203" s="8"/>
      <c r="EL203" s="8"/>
      <c r="EM203" s="8"/>
      <c r="EN203" s="8"/>
      <c r="EO203" s="8"/>
      <c r="EP203" s="8"/>
      <c r="EQ203" s="8"/>
      <c r="ER203" s="8"/>
      <c r="ES203" s="8"/>
      <c r="ET203" s="8"/>
      <c r="EU203" s="8"/>
      <c r="EV203" s="8"/>
      <c r="EW203" s="8"/>
      <c r="EX203" s="8"/>
      <c r="EY203" s="8"/>
      <c r="EZ203" s="8"/>
      <c r="FA203" s="8"/>
      <c r="FB203" s="8"/>
    </row>
    <row r="204" spans="2:158">
      <c r="B204" s="2"/>
      <c r="C204" s="2"/>
      <c r="D204" s="5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1329"/>
      <c r="S204" s="1326"/>
      <c r="T204" s="1326"/>
      <c r="U204" s="1326"/>
      <c r="V204" s="1326"/>
      <c r="W204" s="1326"/>
      <c r="X204" s="1326"/>
      <c r="Y204" s="1326"/>
      <c r="Z204" s="1326"/>
      <c r="AA204" s="1326"/>
      <c r="AB204" s="1326"/>
      <c r="AC204" s="1326"/>
      <c r="AD204" s="1326"/>
      <c r="AE204" s="1326"/>
      <c r="AF204" s="1326"/>
      <c r="AG204" s="1326"/>
      <c r="AH204" s="1326"/>
      <c r="AI204" s="1326"/>
      <c r="AJ204" s="1326"/>
      <c r="AK204" s="1326"/>
      <c r="AL204" s="1326"/>
      <c r="AM204" s="1326"/>
      <c r="AN204" s="1326"/>
      <c r="AO204" s="1326"/>
      <c r="AP204" s="1326"/>
      <c r="AQ204" s="1326"/>
      <c r="AR204" s="1326"/>
      <c r="AS204" s="1326"/>
      <c r="AT204" s="1326"/>
      <c r="AU204" s="1326"/>
      <c r="AV204" s="1326"/>
      <c r="AW204" s="1326"/>
      <c r="AX204" s="1326"/>
      <c r="AY204" s="1326"/>
      <c r="AZ204" s="1326"/>
      <c r="BA204" s="1326"/>
      <c r="BB204" s="1326"/>
      <c r="BC204" s="1324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  <c r="CV204" s="8"/>
      <c r="CW204" s="8"/>
      <c r="CX204" s="8"/>
      <c r="CY204" s="8"/>
      <c r="CZ204" s="8"/>
      <c r="DA204" s="8"/>
      <c r="DB204" s="8"/>
      <c r="DC204" s="8"/>
      <c r="DD204" s="8"/>
      <c r="DE204" s="8"/>
      <c r="DF204" s="8"/>
      <c r="DG204" s="8"/>
      <c r="DH204" s="8"/>
      <c r="DI204" s="8"/>
      <c r="DJ204" s="8"/>
      <c r="DK204" s="8"/>
      <c r="DL204" s="8"/>
      <c r="DM204" s="8"/>
      <c r="DN204" s="8"/>
      <c r="DO204" s="8"/>
      <c r="DP204" s="8"/>
      <c r="DQ204" s="8"/>
      <c r="DR204" s="8"/>
      <c r="DS204" s="8"/>
      <c r="DT204" s="8"/>
      <c r="DU204" s="8"/>
      <c r="DV204" s="8"/>
      <c r="DW204" s="8"/>
      <c r="DX204" s="8"/>
      <c r="DY204" s="8"/>
      <c r="DZ204" s="8"/>
      <c r="EA204" s="8"/>
      <c r="EB204" s="8"/>
      <c r="EC204" s="8"/>
      <c r="ED204" s="8"/>
      <c r="EE204" s="8"/>
      <c r="EF204" s="8"/>
      <c r="EG204" s="8"/>
      <c r="EH204" s="8"/>
      <c r="EI204" s="8"/>
      <c r="EJ204" s="8"/>
      <c r="EK204" s="8"/>
      <c r="EL204" s="8"/>
      <c r="EM204" s="8"/>
      <c r="EN204" s="8"/>
      <c r="EO204" s="8"/>
      <c r="EP204" s="8"/>
      <c r="EQ204" s="8"/>
      <c r="ER204" s="8"/>
      <c r="ES204" s="8"/>
      <c r="ET204" s="8"/>
      <c r="EU204" s="8"/>
      <c r="EV204" s="8"/>
      <c r="EW204" s="8"/>
      <c r="EX204" s="8"/>
      <c r="EY204" s="8"/>
      <c r="EZ204" s="8"/>
      <c r="FA204" s="8"/>
      <c r="FB204" s="8"/>
    </row>
    <row r="205" spans="2:158">
      <c r="B205" s="2"/>
      <c r="C205" s="2"/>
      <c r="D205" s="5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1329"/>
      <c r="S205" s="1326"/>
      <c r="T205" s="1326"/>
      <c r="U205" s="1326"/>
      <c r="V205" s="1326"/>
      <c r="W205" s="1326"/>
      <c r="X205" s="1326"/>
      <c r="Y205" s="1326"/>
      <c r="Z205" s="1326"/>
      <c r="AA205" s="1326"/>
      <c r="AB205" s="1326"/>
      <c r="AC205" s="1326"/>
      <c r="AD205" s="1326"/>
      <c r="AE205" s="1326"/>
      <c r="AF205" s="1326"/>
      <c r="AG205" s="1326"/>
      <c r="AH205" s="1326"/>
      <c r="AI205" s="1326"/>
      <c r="AJ205" s="1326"/>
      <c r="AK205" s="1326"/>
      <c r="AL205" s="1326"/>
      <c r="AM205" s="1326"/>
      <c r="AN205" s="1326"/>
      <c r="AO205" s="1326"/>
      <c r="AP205" s="1326"/>
      <c r="AQ205" s="1326"/>
      <c r="AR205" s="1326"/>
      <c r="AS205" s="1326"/>
      <c r="AT205" s="1326"/>
      <c r="AU205" s="1326"/>
      <c r="AV205" s="1326"/>
      <c r="AW205" s="1326"/>
      <c r="AX205" s="1326"/>
      <c r="AY205" s="1326"/>
      <c r="AZ205" s="1326"/>
      <c r="BA205" s="1326"/>
      <c r="BB205" s="1326"/>
      <c r="BC205" s="1324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  <c r="DA205" s="8"/>
      <c r="DB205" s="8"/>
      <c r="DC205" s="8"/>
      <c r="DD205" s="8"/>
      <c r="DE205" s="8"/>
      <c r="DF205" s="8"/>
      <c r="DG205" s="8"/>
      <c r="DH205" s="8"/>
      <c r="DI205" s="8"/>
      <c r="DJ205" s="8"/>
      <c r="DK205" s="8"/>
      <c r="DL205" s="8"/>
      <c r="DM205" s="8"/>
      <c r="DN205" s="8"/>
      <c r="DO205" s="8"/>
      <c r="DP205" s="8"/>
      <c r="DQ205" s="8"/>
      <c r="DR205" s="8"/>
      <c r="DS205" s="8"/>
      <c r="DT205" s="8"/>
      <c r="DU205" s="8"/>
      <c r="DV205" s="8"/>
      <c r="DW205" s="8"/>
      <c r="DX205" s="8"/>
      <c r="DY205" s="8"/>
      <c r="DZ205" s="8"/>
      <c r="EA205" s="8"/>
      <c r="EB205" s="8"/>
      <c r="EC205" s="8"/>
      <c r="ED205" s="8"/>
      <c r="EE205" s="8"/>
      <c r="EF205" s="8"/>
      <c r="EG205" s="8"/>
      <c r="EH205" s="8"/>
      <c r="EI205" s="8"/>
      <c r="EJ205" s="8"/>
      <c r="EK205" s="8"/>
      <c r="EL205" s="8"/>
      <c r="EM205" s="8"/>
      <c r="EN205" s="8"/>
      <c r="EO205" s="8"/>
      <c r="EP205" s="8"/>
      <c r="EQ205" s="8"/>
      <c r="ER205" s="8"/>
      <c r="ES205" s="8"/>
      <c r="ET205" s="8"/>
      <c r="EU205" s="8"/>
      <c r="EV205" s="8"/>
      <c r="EW205" s="8"/>
      <c r="EX205" s="8"/>
      <c r="EY205" s="8"/>
      <c r="EZ205" s="8"/>
      <c r="FA205" s="8"/>
      <c r="FB205" s="8"/>
    </row>
    <row r="206" spans="2:158">
      <c r="B206" s="2"/>
      <c r="C206" s="2"/>
      <c r="D206" s="5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1329"/>
      <c r="S206" s="1326"/>
      <c r="T206" s="1326"/>
      <c r="U206" s="1326"/>
      <c r="V206" s="1326"/>
      <c r="W206" s="1326"/>
      <c r="X206" s="1326"/>
      <c r="Y206" s="1326"/>
      <c r="Z206" s="1326"/>
      <c r="AA206" s="1326"/>
      <c r="AB206" s="1326"/>
      <c r="AC206" s="1326"/>
      <c r="AD206" s="1326"/>
      <c r="AE206" s="1326"/>
      <c r="AF206" s="1326"/>
      <c r="AG206" s="1326"/>
      <c r="AH206" s="1326"/>
      <c r="AI206" s="1326"/>
      <c r="AJ206" s="1326"/>
      <c r="AK206" s="1326"/>
      <c r="AL206" s="1326"/>
      <c r="AM206" s="1326"/>
      <c r="AN206" s="1326"/>
      <c r="AO206" s="1326"/>
      <c r="AP206" s="1326"/>
      <c r="AQ206" s="1326"/>
      <c r="AR206" s="1326"/>
      <c r="AS206" s="1326"/>
      <c r="AT206" s="1326"/>
      <c r="AU206" s="1326"/>
      <c r="AV206" s="1326"/>
      <c r="AW206" s="1326"/>
      <c r="AX206" s="1326"/>
      <c r="AY206" s="1326"/>
      <c r="AZ206" s="1326"/>
      <c r="BA206" s="1326"/>
      <c r="BB206" s="1326"/>
      <c r="BC206" s="1324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C206" s="8"/>
      <c r="DD206" s="8"/>
      <c r="DE206" s="8"/>
      <c r="DF206" s="8"/>
      <c r="DG206" s="8"/>
      <c r="DH206" s="8"/>
      <c r="DI206" s="8"/>
      <c r="DJ206" s="8"/>
      <c r="DK206" s="8"/>
      <c r="DL206" s="8"/>
      <c r="DM206" s="8"/>
      <c r="DN206" s="8"/>
      <c r="DO206" s="8"/>
      <c r="DP206" s="8"/>
      <c r="DQ206" s="8"/>
      <c r="DR206" s="8"/>
      <c r="DS206" s="8"/>
      <c r="DT206" s="8"/>
      <c r="DU206" s="8"/>
      <c r="DV206" s="8"/>
      <c r="DW206" s="8"/>
      <c r="DX206" s="8"/>
      <c r="DY206" s="8"/>
      <c r="DZ206" s="8"/>
      <c r="EA206" s="8"/>
      <c r="EB206" s="8"/>
      <c r="EC206" s="8"/>
      <c r="ED206" s="8"/>
      <c r="EE206" s="8"/>
      <c r="EF206" s="8"/>
      <c r="EG206" s="8"/>
      <c r="EH206" s="8"/>
      <c r="EI206" s="8"/>
      <c r="EJ206" s="8"/>
      <c r="EK206" s="8"/>
      <c r="EL206" s="8"/>
      <c r="EM206" s="8"/>
      <c r="EN206" s="8"/>
      <c r="EO206" s="8"/>
      <c r="EP206" s="8"/>
      <c r="EQ206" s="8"/>
      <c r="ER206" s="8"/>
      <c r="ES206" s="8"/>
      <c r="ET206" s="8"/>
      <c r="EU206" s="8"/>
      <c r="EV206" s="8"/>
      <c r="EW206" s="8"/>
      <c r="EX206" s="8"/>
      <c r="EY206" s="8"/>
      <c r="EZ206" s="8"/>
      <c r="FA206" s="8"/>
      <c r="FB206" s="8"/>
    </row>
    <row r="207" spans="2:158">
      <c r="B207" s="2"/>
      <c r="C207" s="2"/>
      <c r="D207" s="5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1329"/>
      <c r="S207" s="1326"/>
      <c r="T207" s="1326"/>
      <c r="U207" s="1326"/>
      <c r="V207" s="1326"/>
      <c r="W207" s="1326"/>
      <c r="X207" s="1326"/>
      <c r="Y207" s="1326"/>
      <c r="Z207" s="1326"/>
      <c r="AA207" s="1326"/>
      <c r="AB207" s="1326"/>
      <c r="AC207" s="1326"/>
      <c r="AD207" s="1326"/>
      <c r="AE207" s="1326"/>
      <c r="AF207" s="1326"/>
      <c r="AG207" s="1326"/>
      <c r="AH207" s="1326"/>
      <c r="AI207" s="1326"/>
      <c r="AJ207" s="1326"/>
      <c r="AK207" s="1326"/>
      <c r="AL207" s="1326"/>
      <c r="AM207" s="1326"/>
      <c r="AN207" s="1326"/>
      <c r="AO207" s="1326"/>
      <c r="AP207" s="1326"/>
      <c r="AQ207" s="1326"/>
      <c r="AR207" s="1326"/>
      <c r="AS207" s="1326"/>
      <c r="AT207" s="1326"/>
      <c r="AU207" s="1326"/>
      <c r="AV207" s="1326"/>
      <c r="AW207" s="1326"/>
      <c r="AX207" s="1326"/>
      <c r="AY207" s="1326"/>
      <c r="AZ207" s="1326"/>
      <c r="BA207" s="1326"/>
      <c r="BB207" s="1326"/>
      <c r="BC207" s="1324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  <c r="CS207" s="8"/>
      <c r="CT207" s="8"/>
      <c r="CU207" s="8"/>
      <c r="CV207" s="8"/>
      <c r="CW207" s="8"/>
      <c r="CX207" s="8"/>
      <c r="CY207" s="8"/>
      <c r="CZ207" s="8"/>
      <c r="DA207" s="8"/>
      <c r="DB207" s="8"/>
      <c r="DC207" s="8"/>
      <c r="DD207" s="8"/>
      <c r="DE207" s="8"/>
      <c r="DF207" s="8"/>
      <c r="DG207" s="8"/>
      <c r="DH207" s="8"/>
      <c r="DI207" s="8"/>
      <c r="DJ207" s="8"/>
      <c r="DK207" s="8"/>
      <c r="DL207" s="8"/>
      <c r="DM207" s="8"/>
      <c r="DN207" s="8"/>
      <c r="DO207" s="8"/>
      <c r="DP207" s="8"/>
      <c r="DQ207" s="8"/>
      <c r="DR207" s="8"/>
      <c r="DS207" s="8"/>
      <c r="DT207" s="8"/>
      <c r="DU207" s="8"/>
      <c r="DV207" s="8"/>
      <c r="DW207" s="8"/>
      <c r="DX207" s="8"/>
      <c r="DY207" s="8"/>
      <c r="DZ207" s="8"/>
      <c r="EA207" s="8"/>
      <c r="EB207" s="8"/>
      <c r="EC207" s="8"/>
      <c r="ED207" s="8"/>
      <c r="EE207" s="8"/>
      <c r="EF207" s="8"/>
      <c r="EG207" s="8"/>
      <c r="EH207" s="8"/>
      <c r="EI207" s="8"/>
      <c r="EJ207" s="8"/>
      <c r="EK207" s="8"/>
      <c r="EL207" s="8"/>
      <c r="EM207" s="8"/>
      <c r="EN207" s="8"/>
      <c r="EO207" s="8"/>
      <c r="EP207" s="8"/>
      <c r="EQ207" s="8"/>
      <c r="ER207" s="8"/>
      <c r="ES207" s="8"/>
      <c r="ET207" s="8"/>
      <c r="EU207" s="8"/>
      <c r="EV207" s="8"/>
      <c r="EW207" s="8"/>
      <c r="EX207" s="8"/>
      <c r="EY207" s="8"/>
      <c r="EZ207" s="8"/>
      <c r="FA207" s="8"/>
      <c r="FB207" s="8"/>
    </row>
    <row r="208" spans="2:158">
      <c r="B208" s="2"/>
      <c r="C208" s="2"/>
      <c r="D208" s="5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1329"/>
      <c r="S208" s="1326"/>
      <c r="T208" s="1326"/>
      <c r="U208" s="1326"/>
      <c r="V208" s="1326"/>
      <c r="W208" s="1326"/>
      <c r="X208" s="1326"/>
      <c r="Y208" s="1326"/>
      <c r="Z208" s="1326"/>
      <c r="AA208" s="1326"/>
      <c r="AB208" s="1326"/>
      <c r="AC208" s="1326"/>
      <c r="AD208" s="1326"/>
      <c r="AE208" s="1326"/>
      <c r="AF208" s="1326"/>
      <c r="AG208" s="1326"/>
      <c r="AH208" s="1326"/>
      <c r="AI208" s="1326"/>
      <c r="AJ208" s="1326"/>
      <c r="AK208" s="1326"/>
      <c r="AL208" s="1326"/>
      <c r="AM208" s="1326"/>
      <c r="AN208" s="1326"/>
      <c r="AO208" s="1326"/>
      <c r="AP208" s="1326"/>
      <c r="AQ208" s="1326"/>
      <c r="AR208" s="1326"/>
      <c r="AS208" s="1326"/>
      <c r="AT208" s="1326"/>
      <c r="AU208" s="1326"/>
      <c r="AV208" s="1326"/>
      <c r="AW208" s="1326"/>
      <c r="AX208" s="1326"/>
      <c r="AY208" s="1326"/>
      <c r="AZ208" s="1326"/>
      <c r="BA208" s="1326"/>
      <c r="BB208" s="1326"/>
      <c r="BC208" s="1324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  <c r="DA208" s="8"/>
      <c r="DB208" s="8"/>
      <c r="DC208" s="8"/>
      <c r="DD208" s="8"/>
      <c r="DE208" s="8"/>
      <c r="DF208" s="8"/>
      <c r="DG208" s="8"/>
      <c r="DH208" s="8"/>
      <c r="DI208" s="8"/>
      <c r="DJ208" s="8"/>
      <c r="DK208" s="8"/>
      <c r="DL208" s="8"/>
      <c r="DM208" s="8"/>
      <c r="DN208" s="8"/>
      <c r="DO208" s="8"/>
      <c r="DP208" s="8"/>
      <c r="DQ208" s="8"/>
      <c r="DR208" s="8"/>
      <c r="DS208" s="8"/>
      <c r="DT208" s="8"/>
      <c r="DU208" s="8"/>
      <c r="DV208" s="8"/>
      <c r="DW208" s="8"/>
      <c r="DX208" s="8"/>
      <c r="DY208" s="8"/>
      <c r="DZ208" s="8"/>
      <c r="EA208" s="8"/>
      <c r="EB208" s="8"/>
      <c r="EC208" s="8"/>
      <c r="ED208" s="8"/>
      <c r="EE208" s="8"/>
      <c r="EF208" s="8"/>
      <c r="EG208" s="8"/>
      <c r="EH208" s="8"/>
      <c r="EI208" s="8"/>
      <c r="EJ208" s="8"/>
      <c r="EK208" s="8"/>
      <c r="EL208" s="8"/>
      <c r="EM208" s="8"/>
      <c r="EN208" s="8"/>
      <c r="EO208" s="8"/>
      <c r="EP208" s="8"/>
      <c r="EQ208" s="8"/>
      <c r="ER208" s="8"/>
      <c r="ES208" s="8"/>
      <c r="ET208" s="8"/>
      <c r="EU208" s="8"/>
      <c r="EV208" s="8"/>
      <c r="EW208" s="8"/>
      <c r="EX208" s="8"/>
      <c r="EY208" s="8"/>
      <c r="EZ208" s="8"/>
      <c r="FA208" s="8"/>
      <c r="FB208" s="8"/>
    </row>
    <row r="209" spans="2:158">
      <c r="B209" s="2"/>
      <c r="C209" s="2"/>
      <c r="D209" s="5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1329"/>
      <c r="S209" s="1326"/>
      <c r="T209" s="1326"/>
      <c r="U209" s="1326"/>
      <c r="V209" s="1326"/>
      <c r="W209" s="1326"/>
      <c r="X209" s="1326"/>
      <c r="Y209" s="1326"/>
      <c r="Z209" s="1326"/>
      <c r="AA209" s="1326"/>
      <c r="AB209" s="1326"/>
      <c r="AC209" s="1326"/>
      <c r="AD209" s="1326"/>
      <c r="AE209" s="1326"/>
      <c r="AF209" s="1326"/>
      <c r="AG209" s="1326"/>
      <c r="AH209" s="1326"/>
      <c r="AI209" s="1326"/>
      <c r="AJ209" s="1326"/>
      <c r="AK209" s="1326"/>
      <c r="AL209" s="1326"/>
      <c r="AM209" s="1326"/>
      <c r="AN209" s="1326"/>
      <c r="AO209" s="1326"/>
      <c r="AP209" s="1326"/>
      <c r="AQ209" s="1326"/>
      <c r="AR209" s="1326"/>
      <c r="AS209" s="1326"/>
      <c r="AT209" s="1326"/>
      <c r="AU209" s="1326"/>
      <c r="AV209" s="1326"/>
      <c r="AW209" s="1326"/>
      <c r="AX209" s="1326"/>
      <c r="AY209" s="1326"/>
      <c r="AZ209" s="1326"/>
      <c r="BA209" s="1326"/>
      <c r="BB209" s="1326"/>
      <c r="BC209" s="1324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8"/>
      <c r="CU209" s="8"/>
      <c r="CV209" s="8"/>
      <c r="CW209" s="8"/>
      <c r="CX209" s="8"/>
      <c r="CY209" s="8"/>
      <c r="CZ209" s="8"/>
      <c r="DA209" s="8"/>
      <c r="DB209" s="8"/>
      <c r="DC209" s="8"/>
      <c r="DD209" s="8"/>
      <c r="DE209" s="8"/>
      <c r="DF209" s="8"/>
      <c r="DG209" s="8"/>
      <c r="DH209" s="8"/>
      <c r="DI209" s="8"/>
      <c r="DJ209" s="8"/>
      <c r="DK209" s="8"/>
      <c r="DL209" s="8"/>
      <c r="DM209" s="8"/>
      <c r="DN209" s="8"/>
      <c r="DO209" s="8"/>
      <c r="DP209" s="8"/>
      <c r="DQ209" s="8"/>
      <c r="DR209" s="8"/>
      <c r="DS209" s="8"/>
      <c r="DT209" s="8"/>
      <c r="DU209" s="8"/>
      <c r="DV209" s="8"/>
      <c r="DW209" s="8"/>
      <c r="DX209" s="8"/>
      <c r="DY209" s="8"/>
      <c r="DZ209" s="8"/>
      <c r="EA209" s="8"/>
      <c r="EB209" s="8"/>
      <c r="EC209" s="8"/>
      <c r="ED209" s="8"/>
      <c r="EE209" s="8"/>
      <c r="EF209" s="8"/>
      <c r="EG209" s="8"/>
      <c r="EH209" s="8"/>
      <c r="EI209" s="8"/>
      <c r="EJ209" s="8"/>
      <c r="EK209" s="8"/>
      <c r="EL209" s="8"/>
      <c r="EM209" s="8"/>
      <c r="EN209" s="8"/>
      <c r="EO209" s="8"/>
      <c r="EP209" s="8"/>
      <c r="EQ209" s="8"/>
      <c r="ER209" s="8"/>
      <c r="ES209" s="8"/>
      <c r="ET209" s="8"/>
      <c r="EU209" s="8"/>
      <c r="EV209" s="8"/>
      <c r="EW209" s="8"/>
      <c r="EX209" s="8"/>
      <c r="EY209" s="8"/>
      <c r="EZ209" s="8"/>
      <c r="FA209" s="8"/>
      <c r="FB209" s="8"/>
    </row>
    <row r="210" spans="2:158">
      <c r="B210" s="2"/>
      <c r="C210" s="2"/>
      <c r="D210" s="5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1329"/>
      <c r="S210" s="1326"/>
      <c r="T210" s="1326"/>
      <c r="U210" s="1326"/>
      <c r="V210" s="1326"/>
      <c r="W210" s="1326"/>
      <c r="X210" s="1326"/>
      <c r="Y210" s="1326"/>
      <c r="Z210" s="1326"/>
      <c r="AA210" s="1326"/>
      <c r="AB210" s="1326"/>
      <c r="AC210" s="1326"/>
      <c r="AD210" s="1326"/>
      <c r="AE210" s="1326"/>
      <c r="AF210" s="1326"/>
      <c r="AG210" s="1326"/>
      <c r="AH210" s="1326"/>
      <c r="AI210" s="1326"/>
      <c r="AJ210" s="1326"/>
      <c r="AK210" s="1326"/>
      <c r="AL210" s="1326"/>
      <c r="AM210" s="1326"/>
      <c r="AN210" s="1326"/>
      <c r="AO210" s="1326"/>
      <c r="AP210" s="1326"/>
      <c r="AQ210" s="1326"/>
      <c r="AR210" s="1326"/>
      <c r="AS210" s="1326"/>
      <c r="AT210" s="1326"/>
      <c r="AU210" s="1326"/>
      <c r="AV210" s="1326"/>
      <c r="AW210" s="1326"/>
      <c r="AX210" s="1326"/>
      <c r="AY210" s="1326"/>
      <c r="AZ210" s="1326"/>
      <c r="BA210" s="1326"/>
      <c r="BB210" s="1326"/>
      <c r="BC210" s="1324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  <c r="CV210" s="8"/>
      <c r="CW210" s="8"/>
      <c r="CX210" s="8"/>
      <c r="CY210" s="8"/>
      <c r="CZ210" s="8"/>
      <c r="DA210" s="8"/>
      <c r="DB210" s="8"/>
      <c r="DC210" s="8"/>
      <c r="DD210" s="8"/>
      <c r="DE210" s="8"/>
      <c r="DF210" s="8"/>
      <c r="DG210" s="8"/>
      <c r="DH210" s="8"/>
      <c r="DI210" s="8"/>
      <c r="DJ210" s="8"/>
      <c r="DK210" s="8"/>
      <c r="DL210" s="8"/>
      <c r="DM210" s="8"/>
      <c r="DN210" s="8"/>
      <c r="DO210" s="8"/>
      <c r="DP210" s="8"/>
      <c r="DQ210" s="8"/>
      <c r="DR210" s="8"/>
      <c r="DS210" s="8"/>
      <c r="DT210" s="8"/>
      <c r="DU210" s="8"/>
      <c r="DV210" s="8"/>
      <c r="DW210" s="8"/>
      <c r="DX210" s="8"/>
      <c r="DY210" s="8"/>
      <c r="DZ210" s="8"/>
      <c r="EA210" s="8"/>
      <c r="EB210" s="8"/>
      <c r="EC210" s="8"/>
      <c r="ED210" s="8"/>
      <c r="EE210" s="8"/>
      <c r="EF210" s="8"/>
      <c r="EG210" s="8"/>
      <c r="EH210" s="8"/>
      <c r="EI210" s="8"/>
      <c r="EJ210" s="8"/>
      <c r="EK210" s="8"/>
      <c r="EL210" s="8"/>
      <c r="EM210" s="8"/>
      <c r="EN210" s="8"/>
      <c r="EO210" s="8"/>
      <c r="EP210" s="8"/>
      <c r="EQ210" s="8"/>
      <c r="ER210" s="8"/>
      <c r="ES210" s="8"/>
      <c r="ET210" s="8"/>
      <c r="EU210" s="8"/>
      <c r="EV210" s="8"/>
      <c r="EW210" s="8"/>
      <c r="EX210" s="8"/>
      <c r="EY210" s="8"/>
      <c r="EZ210" s="8"/>
      <c r="FA210" s="8"/>
      <c r="FB210" s="8"/>
    </row>
    <row r="211" spans="2:158">
      <c r="B211" s="2"/>
      <c r="C211" s="2"/>
      <c r="D211" s="5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1329"/>
      <c r="S211" s="1326"/>
      <c r="T211" s="1326"/>
      <c r="U211" s="1326"/>
      <c r="V211" s="1326"/>
      <c r="W211" s="1326"/>
      <c r="X211" s="1326"/>
      <c r="Y211" s="1326"/>
      <c r="Z211" s="1326"/>
      <c r="AA211" s="1326"/>
      <c r="AB211" s="1326"/>
      <c r="AC211" s="1326"/>
      <c r="AD211" s="1326"/>
      <c r="AE211" s="1326"/>
      <c r="AF211" s="1326"/>
      <c r="AG211" s="1326"/>
      <c r="AH211" s="1326"/>
      <c r="AI211" s="1326"/>
      <c r="AJ211" s="1326"/>
      <c r="AK211" s="1326"/>
      <c r="AL211" s="1326"/>
      <c r="AM211" s="1326"/>
      <c r="AN211" s="1326"/>
      <c r="AO211" s="1326"/>
      <c r="AP211" s="1326"/>
      <c r="AQ211" s="1326"/>
      <c r="AR211" s="1326"/>
      <c r="AS211" s="1326"/>
      <c r="AT211" s="1326"/>
      <c r="AU211" s="1326"/>
      <c r="AV211" s="1326"/>
      <c r="AW211" s="1326"/>
      <c r="AX211" s="1326"/>
      <c r="AY211" s="1326"/>
      <c r="AZ211" s="1326"/>
      <c r="BA211" s="1326"/>
      <c r="BB211" s="1326"/>
      <c r="BC211" s="1324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  <c r="DD211" s="8"/>
      <c r="DE211" s="8"/>
      <c r="DF211" s="8"/>
      <c r="DG211" s="8"/>
      <c r="DH211" s="8"/>
      <c r="DI211" s="8"/>
      <c r="DJ211" s="8"/>
      <c r="DK211" s="8"/>
      <c r="DL211" s="8"/>
      <c r="DM211" s="8"/>
      <c r="DN211" s="8"/>
      <c r="DO211" s="8"/>
      <c r="DP211" s="8"/>
      <c r="DQ211" s="8"/>
      <c r="DR211" s="8"/>
      <c r="DS211" s="8"/>
      <c r="DT211" s="8"/>
      <c r="DU211" s="8"/>
      <c r="DV211" s="8"/>
      <c r="DW211" s="8"/>
      <c r="DX211" s="8"/>
      <c r="DY211" s="8"/>
      <c r="DZ211" s="8"/>
      <c r="EA211" s="8"/>
      <c r="EB211" s="8"/>
      <c r="EC211" s="8"/>
      <c r="ED211" s="8"/>
      <c r="EE211" s="8"/>
      <c r="EF211" s="8"/>
      <c r="EG211" s="8"/>
      <c r="EH211" s="8"/>
      <c r="EI211" s="8"/>
      <c r="EJ211" s="8"/>
      <c r="EK211" s="8"/>
      <c r="EL211" s="8"/>
      <c r="EM211" s="8"/>
      <c r="EN211" s="8"/>
      <c r="EO211" s="8"/>
      <c r="EP211" s="8"/>
      <c r="EQ211" s="8"/>
      <c r="ER211" s="8"/>
      <c r="ES211" s="8"/>
      <c r="ET211" s="8"/>
      <c r="EU211" s="8"/>
      <c r="EV211" s="8"/>
      <c r="EW211" s="8"/>
      <c r="EX211" s="8"/>
      <c r="EY211" s="8"/>
      <c r="EZ211" s="8"/>
      <c r="FA211" s="8"/>
      <c r="FB211" s="8"/>
    </row>
    <row r="212" spans="2:158">
      <c r="B212" s="2"/>
      <c r="C212" s="2"/>
      <c r="D212" s="5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1329"/>
      <c r="S212" s="1326"/>
      <c r="T212" s="1326"/>
      <c r="U212" s="1484"/>
      <c r="V212" s="1484"/>
      <c r="W212" s="1484"/>
      <c r="X212" s="1484"/>
      <c r="Y212" s="1484"/>
      <c r="Z212" s="1484"/>
      <c r="AA212" s="1484"/>
      <c r="AB212" s="1484"/>
      <c r="AC212" s="1484"/>
      <c r="AD212" s="1484"/>
      <c r="AE212" s="1484"/>
      <c r="AF212" s="1484"/>
      <c r="AG212" s="1476"/>
      <c r="AH212" s="1326"/>
      <c r="AI212" s="1326"/>
      <c r="AJ212" s="1326"/>
      <c r="AK212" s="1326"/>
      <c r="AL212" s="1326"/>
      <c r="AM212" s="1326"/>
      <c r="AN212" s="1326"/>
      <c r="AO212" s="1326"/>
      <c r="AP212" s="1326"/>
      <c r="AQ212" s="1326"/>
      <c r="AR212" s="1326"/>
      <c r="AS212" s="1326"/>
      <c r="AT212" s="1326"/>
      <c r="AU212" s="1326"/>
      <c r="AV212" s="1326"/>
      <c r="AW212" s="1326"/>
      <c r="AX212" s="1326"/>
      <c r="AY212" s="1326"/>
      <c r="AZ212" s="1326"/>
      <c r="BA212" s="1326"/>
      <c r="BB212" s="1326"/>
      <c r="BC212" s="1324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  <c r="CV212" s="8"/>
      <c r="CW212" s="8"/>
      <c r="CX212" s="8"/>
      <c r="CY212" s="8"/>
      <c r="CZ212" s="8"/>
      <c r="DA212" s="8"/>
      <c r="DB212" s="8"/>
      <c r="DC212" s="8"/>
      <c r="DD212" s="8"/>
      <c r="DE212" s="8"/>
      <c r="DF212" s="8"/>
      <c r="DG212" s="8"/>
      <c r="DH212" s="8"/>
      <c r="DI212" s="8"/>
      <c r="DJ212" s="8"/>
      <c r="DK212" s="8"/>
      <c r="DL212" s="8"/>
      <c r="DM212" s="8"/>
      <c r="DN212" s="8"/>
      <c r="DO212" s="8"/>
      <c r="DP212" s="8"/>
      <c r="DQ212" s="8"/>
      <c r="DR212" s="8"/>
      <c r="DS212" s="8"/>
      <c r="DT212" s="8"/>
      <c r="DU212" s="8"/>
      <c r="DV212" s="8"/>
      <c r="DW212" s="8"/>
      <c r="DX212" s="8"/>
      <c r="DY212" s="8"/>
      <c r="DZ212" s="8"/>
      <c r="EA212" s="8"/>
      <c r="EB212" s="8"/>
      <c r="EC212" s="8"/>
      <c r="ED212" s="8"/>
      <c r="EE212" s="8"/>
      <c r="EF212" s="8"/>
      <c r="EG212" s="8"/>
      <c r="EH212" s="8"/>
      <c r="EI212" s="8"/>
      <c r="EJ212" s="8"/>
      <c r="EK212" s="8"/>
      <c r="EL212" s="8"/>
      <c r="EM212" s="8"/>
      <c r="EN212" s="8"/>
      <c r="EO212" s="8"/>
      <c r="EP212" s="8"/>
      <c r="EQ212" s="8"/>
      <c r="ER212" s="8"/>
      <c r="ES212" s="8"/>
      <c r="ET212" s="8"/>
      <c r="EU212" s="8"/>
      <c r="EV212" s="8"/>
      <c r="EW212" s="8"/>
      <c r="EX212" s="8"/>
      <c r="EY212" s="8"/>
      <c r="EZ212" s="8"/>
      <c r="FA212" s="8"/>
      <c r="FB212" s="8"/>
    </row>
    <row r="213" spans="2:158">
      <c r="B213" s="2"/>
      <c r="C213" s="2"/>
      <c r="D213" s="5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1329"/>
      <c r="S213" s="1326"/>
      <c r="T213" s="1326"/>
      <c r="U213" s="1326"/>
      <c r="V213" s="1326"/>
      <c r="W213" s="1326"/>
      <c r="X213" s="1326"/>
      <c r="Y213" s="1326"/>
      <c r="Z213" s="1326"/>
      <c r="AA213" s="1326"/>
      <c r="AB213" s="1326"/>
      <c r="AC213" s="1326"/>
      <c r="AD213" s="1326"/>
      <c r="AE213" s="1326"/>
      <c r="AF213" s="1326"/>
      <c r="AG213" s="1326"/>
      <c r="AH213" s="1326"/>
      <c r="AI213" s="1326"/>
      <c r="AJ213" s="1326"/>
      <c r="AK213" s="1326"/>
      <c r="AL213" s="1326"/>
      <c r="AM213" s="1326"/>
      <c r="AN213" s="1326"/>
      <c r="AO213" s="1326"/>
      <c r="AP213" s="1326"/>
      <c r="AQ213" s="1326"/>
      <c r="AR213" s="1326"/>
      <c r="AS213" s="1326"/>
      <c r="AT213" s="1326"/>
      <c r="AU213" s="1326"/>
      <c r="AV213" s="1326"/>
      <c r="AW213" s="1326"/>
      <c r="AX213" s="1326"/>
      <c r="AY213" s="1326"/>
      <c r="AZ213" s="1326"/>
      <c r="BA213" s="1326"/>
      <c r="BB213" s="1326"/>
      <c r="BC213" s="1324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  <c r="CS213" s="8"/>
      <c r="CT213" s="8"/>
      <c r="CU213" s="8"/>
      <c r="CV213" s="8"/>
      <c r="CW213" s="8"/>
      <c r="CX213" s="8"/>
      <c r="CY213" s="8"/>
      <c r="CZ213" s="8"/>
      <c r="DA213" s="8"/>
      <c r="DB213" s="8"/>
      <c r="DC213" s="8"/>
      <c r="DD213" s="8"/>
      <c r="DE213" s="8"/>
      <c r="DF213" s="8"/>
      <c r="DG213" s="8"/>
      <c r="DH213" s="8"/>
      <c r="DI213" s="8"/>
      <c r="DJ213" s="8"/>
      <c r="DK213" s="8"/>
      <c r="DL213" s="8"/>
      <c r="DM213" s="8"/>
      <c r="DN213" s="8"/>
      <c r="DO213" s="8"/>
      <c r="DP213" s="8"/>
      <c r="DQ213" s="8"/>
      <c r="DR213" s="8"/>
      <c r="DS213" s="8"/>
      <c r="DT213" s="8"/>
      <c r="DU213" s="8"/>
      <c r="DV213" s="8"/>
      <c r="DW213" s="8"/>
      <c r="DX213" s="8"/>
      <c r="DY213" s="8"/>
      <c r="DZ213" s="8"/>
      <c r="EA213" s="8"/>
      <c r="EB213" s="8"/>
      <c r="EC213" s="8"/>
      <c r="ED213" s="8"/>
      <c r="EE213" s="8"/>
      <c r="EF213" s="8"/>
      <c r="EG213" s="8"/>
      <c r="EH213" s="8"/>
      <c r="EI213" s="8"/>
      <c r="EJ213" s="8"/>
      <c r="EK213" s="8"/>
      <c r="EL213" s="8"/>
      <c r="EM213" s="8"/>
      <c r="EN213" s="8"/>
      <c r="EO213" s="8"/>
      <c r="EP213" s="8"/>
      <c r="EQ213" s="8"/>
      <c r="ER213" s="8"/>
      <c r="ES213" s="8"/>
      <c r="ET213" s="8"/>
      <c r="EU213" s="8"/>
      <c r="EV213" s="8"/>
      <c r="EW213" s="8"/>
      <c r="EX213" s="8"/>
      <c r="EY213" s="8"/>
      <c r="EZ213" s="8"/>
      <c r="FA213" s="8"/>
      <c r="FB213" s="8"/>
    </row>
    <row r="214" spans="2:158">
      <c r="B214" s="2"/>
      <c r="C214" s="2"/>
      <c r="D214" s="5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1329"/>
      <c r="S214" s="1326"/>
      <c r="T214" s="1326"/>
      <c r="U214" s="1326"/>
      <c r="V214" s="1326"/>
      <c r="W214" s="1326"/>
      <c r="X214" s="1326"/>
      <c r="Y214" s="1326"/>
      <c r="Z214" s="1326"/>
      <c r="AA214" s="1326"/>
      <c r="AB214" s="1326"/>
      <c r="AC214" s="1326"/>
      <c r="AD214" s="1326"/>
      <c r="AE214" s="1326"/>
      <c r="AF214" s="1326"/>
      <c r="AG214" s="1326"/>
      <c r="AH214" s="1326"/>
      <c r="AI214" s="1326"/>
      <c r="AJ214" s="1326"/>
      <c r="AK214" s="1326"/>
      <c r="AL214" s="1326"/>
      <c r="AM214" s="1326"/>
      <c r="AN214" s="1326"/>
      <c r="AO214" s="1326"/>
      <c r="AP214" s="1326"/>
      <c r="AQ214" s="1326"/>
      <c r="AR214" s="1326"/>
      <c r="AS214" s="1326"/>
      <c r="AT214" s="1326"/>
      <c r="AU214" s="1326"/>
      <c r="AV214" s="1326"/>
      <c r="AW214" s="1326"/>
      <c r="AX214" s="1326"/>
      <c r="AY214" s="1326"/>
      <c r="AZ214" s="1326"/>
      <c r="BA214" s="1326"/>
      <c r="BB214" s="1326"/>
      <c r="BC214" s="1324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  <c r="CS214" s="8"/>
      <c r="CT214" s="8"/>
      <c r="CU214" s="8"/>
      <c r="CV214" s="8"/>
      <c r="CW214" s="8"/>
      <c r="CX214" s="8"/>
      <c r="CY214" s="8"/>
      <c r="CZ214" s="8"/>
      <c r="DA214" s="8"/>
      <c r="DB214" s="8"/>
      <c r="DC214" s="8"/>
      <c r="DD214" s="8"/>
      <c r="DE214" s="8"/>
      <c r="DF214" s="8"/>
      <c r="DG214" s="8"/>
      <c r="DH214" s="8"/>
      <c r="DI214" s="8"/>
      <c r="DJ214" s="8"/>
      <c r="DK214" s="8"/>
      <c r="DL214" s="8"/>
      <c r="DM214" s="8"/>
      <c r="DN214" s="8"/>
      <c r="DO214" s="8"/>
      <c r="DP214" s="8"/>
      <c r="DQ214" s="8"/>
      <c r="DR214" s="8"/>
      <c r="DS214" s="8"/>
      <c r="DT214" s="8"/>
      <c r="DU214" s="8"/>
      <c r="DV214" s="8"/>
      <c r="DW214" s="8"/>
      <c r="DX214" s="8"/>
      <c r="DY214" s="8"/>
      <c r="DZ214" s="8"/>
      <c r="EA214" s="8"/>
      <c r="EB214" s="8"/>
      <c r="EC214" s="8"/>
      <c r="ED214" s="8"/>
      <c r="EE214" s="8"/>
      <c r="EF214" s="8"/>
      <c r="EG214" s="8"/>
      <c r="EH214" s="8"/>
      <c r="EI214" s="8"/>
      <c r="EJ214" s="8"/>
      <c r="EK214" s="8"/>
      <c r="EL214" s="8"/>
      <c r="EM214" s="8"/>
      <c r="EN214" s="8"/>
      <c r="EO214" s="8"/>
      <c r="EP214" s="8"/>
      <c r="EQ214" s="8"/>
      <c r="ER214" s="8"/>
      <c r="ES214" s="8"/>
      <c r="ET214" s="8"/>
      <c r="EU214" s="8"/>
      <c r="EV214" s="8"/>
      <c r="EW214" s="8"/>
      <c r="EX214" s="8"/>
      <c r="EY214" s="8"/>
      <c r="EZ214" s="8"/>
      <c r="FA214" s="8"/>
      <c r="FB214" s="8"/>
    </row>
    <row r="215" spans="2:158">
      <c r="B215" s="2"/>
      <c r="C215" s="2"/>
      <c r="D215" s="5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1329"/>
      <c r="S215" s="1326"/>
      <c r="T215" s="1326"/>
      <c r="U215" s="1326"/>
      <c r="V215" s="1326"/>
      <c r="W215" s="1326"/>
      <c r="X215" s="1326"/>
      <c r="Y215" s="1326"/>
      <c r="Z215" s="1326"/>
      <c r="AA215" s="1326"/>
      <c r="AB215" s="1326"/>
      <c r="AC215" s="1326"/>
      <c r="AD215" s="1326"/>
      <c r="AE215" s="1326"/>
      <c r="AF215" s="1326"/>
      <c r="AG215" s="1326"/>
      <c r="AH215" s="1326"/>
      <c r="AI215" s="1326"/>
      <c r="AJ215" s="1326"/>
      <c r="AK215" s="1326"/>
      <c r="AL215" s="1326"/>
      <c r="AM215" s="1326"/>
      <c r="AN215" s="1326"/>
      <c r="AO215" s="1326"/>
      <c r="AP215" s="1326"/>
      <c r="AQ215" s="1326"/>
      <c r="AR215" s="1326"/>
      <c r="AS215" s="1326"/>
      <c r="AT215" s="1326"/>
      <c r="AU215" s="1326"/>
      <c r="AV215" s="1326"/>
      <c r="AW215" s="1326"/>
      <c r="AX215" s="1326"/>
      <c r="AY215" s="1326"/>
      <c r="AZ215" s="1326"/>
      <c r="BA215" s="1326"/>
      <c r="BB215" s="1326"/>
      <c r="BC215" s="1324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  <c r="CS215" s="8"/>
      <c r="CT215" s="8"/>
      <c r="CU215" s="8"/>
      <c r="CV215" s="8"/>
      <c r="CW215" s="8"/>
      <c r="CX215" s="8"/>
      <c r="CY215" s="8"/>
      <c r="CZ215" s="8"/>
      <c r="DA215" s="8"/>
      <c r="DB215" s="8"/>
      <c r="DC215" s="8"/>
      <c r="DD215" s="8"/>
      <c r="DE215" s="8"/>
      <c r="DF215" s="8"/>
      <c r="DG215" s="8"/>
      <c r="DH215" s="8"/>
      <c r="DI215" s="8"/>
      <c r="DJ215" s="8"/>
      <c r="DK215" s="8"/>
      <c r="DL215" s="8"/>
      <c r="DM215" s="8"/>
      <c r="DN215" s="8"/>
      <c r="DO215" s="8"/>
      <c r="DP215" s="8"/>
      <c r="DQ215" s="8"/>
      <c r="DR215" s="8"/>
      <c r="DS215" s="8"/>
      <c r="DT215" s="8"/>
      <c r="DU215" s="8"/>
      <c r="DV215" s="8"/>
      <c r="DW215" s="8"/>
      <c r="DX215" s="8"/>
      <c r="DY215" s="8"/>
      <c r="DZ215" s="8"/>
      <c r="EA215" s="8"/>
      <c r="EB215" s="8"/>
      <c r="EC215" s="8"/>
      <c r="ED215" s="8"/>
      <c r="EE215" s="8"/>
      <c r="EF215" s="8"/>
      <c r="EG215" s="8"/>
      <c r="EH215" s="8"/>
      <c r="EI215" s="8"/>
      <c r="EJ215" s="8"/>
      <c r="EK215" s="8"/>
      <c r="EL215" s="8"/>
      <c r="EM215" s="8"/>
      <c r="EN215" s="8"/>
      <c r="EO215" s="8"/>
      <c r="EP215" s="8"/>
      <c r="EQ215" s="8"/>
      <c r="ER215" s="8"/>
      <c r="ES215" s="8"/>
      <c r="ET215" s="8"/>
      <c r="EU215" s="8"/>
      <c r="EV215" s="8"/>
      <c r="EW215" s="8"/>
      <c r="EX215" s="8"/>
      <c r="EY215" s="8"/>
      <c r="EZ215" s="8"/>
      <c r="FA215" s="8"/>
      <c r="FB215" s="8"/>
    </row>
    <row r="216" spans="2:158">
      <c r="B216" s="2"/>
      <c r="C216" s="2"/>
      <c r="D216" s="5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1329"/>
      <c r="S216" s="1326"/>
      <c r="T216" s="1326"/>
      <c r="U216" s="1326"/>
      <c r="V216" s="1326"/>
      <c r="W216" s="1326"/>
      <c r="X216" s="1326"/>
      <c r="Y216" s="1326"/>
      <c r="Z216" s="1326"/>
      <c r="AA216" s="1326"/>
      <c r="AB216" s="1326"/>
      <c r="AC216" s="1326"/>
      <c r="AD216" s="1326"/>
      <c r="AE216" s="1326"/>
      <c r="AF216" s="1326"/>
      <c r="AG216" s="1326"/>
      <c r="AH216" s="1326"/>
      <c r="AI216" s="1326"/>
      <c r="AJ216" s="1326"/>
      <c r="AK216" s="1326"/>
      <c r="AL216" s="1326"/>
      <c r="AM216" s="1326"/>
      <c r="AN216" s="1326"/>
      <c r="AO216" s="1326"/>
      <c r="AP216" s="1326"/>
      <c r="AQ216" s="1326"/>
      <c r="AR216" s="1326"/>
      <c r="AS216" s="1326"/>
      <c r="AT216" s="1326"/>
      <c r="AU216" s="1326"/>
      <c r="AV216" s="1326"/>
      <c r="AW216" s="1326"/>
      <c r="AX216" s="1326"/>
      <c r="AY216" s="1326"/>
      <c r="AZ216" s="1326"/>
      <c r="BA216" s="1326"/>
      <c r="BB216" s="1326"/>
      <c r="BC216" s="1324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  <c r="CS216" s="8"/>
      <c r="CT216" s="8"/>
      <c r="CU216" s="8"/>
      <c r="CV216" s="8"/>
      <c r="CW216" s="8"/>
      <c r="CX216" s="8"/>
      <c r="CY216" s="8"/>
      <c r="CZ216" s="8"/>
      <c r="DA216" s="8"/>
      <c r="DB216" s="8"/>
      <c r="DC216" s="8"/>
      <c r="DD216" s="8"/>
      <c r="DE216" s="8"/>
      <c r="DF216" s="8"/>
      <c r="DG216" s="8"/>
      <c r="DH216" s="8"/>
      <c r="DI216" s="8"/>
      <c r="DJ216" s="8"/>
      <c r="DK216" s="8"/>
      <c r="DL216" s="8"/>
      <c r="DM216" s="8"/>
      <c r="DN216" s="8"/>
      <c r="DO216" s="8"/>
      <c r="DP216" s="8"/>
      <c r="DQ216" s="8"/>
      <c r="DR216" s="8"/>
      <c r="DS216" s="8"/>
      <c r="DT216" s="8"/>
      <c r="DU216" s="8"/>
      <c r="DV216" s="8"/>
      <c r="DW216" s="8"/>
      <c r="DX216" s="8"/>
      <c r="DY216" s="8"/>
      <c r="DZ216" s="8"/>
      <c r="EA216" s="8"/>
      <c r="EB216" s="8"/>
      <c r="EC216" s="8"/>
      <c r="ED216" s="8"/>
      <c r="EE216" s="8"/>
      <c r="EF216" s="8"/>
      <c r="EG216" s="8"/>
      <c r="EH216" s="8"/>
      <c r="EI216" s="8"/>
      <c r="EJ216" s="8"/>
      <c r="EK216" s="8"/>
      <c r="EL216" s="8"/>
      <c r="EM216" s="8"/>
      <c r="EN216" s="8"/>
      <c r="EO216" s="8"/>
      <c r="EP216" s="8"/>
      <c r="EQ216" s="8"/>
      <c r="ER216" s="8"/>
      <c r="ES216" s="8"/>
      <c r="ET216" s="8"/>
      <c r="EU216" s="8"/>
      <c r="EV216" s="8"/>
      <c r="EW216" s="8"/>
      <c r="EX216" s="8"/>
      <c r="EY216" s="8"/>
      <c r="EZ216" s="8"/>
      <c r="FA216" s="8"/>
      <c r="FB216" s="8"/>
    </row>
    <row r="217" spans="2:158">
      <c r="B217" s="2"/>
      <c r="C217" s="2"/>
      <c r="D217" s="5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1329"/>
      <c r="S217" s="1326"/>
      <c r="T217" s="1326"/>
      <c r="U217" s="1326"/>
      <c r="V217" s="1326"/>
      <c r="W217" s="1326"/>
      <c r="X217" s="1326"/>
      <c r="Y217" s="1326"/>
      <c r="Z217" s="1326"/>
      <c r="AA217" s="1326"/>
      <c r="AB217" s="1326"/>
      <c r="AC217" s="1326"/>
      <c r="AD217" s="1326"/>
      <c r="AE217" s="1326"/>
      <c r="AF217" s="1326"/>
      <c r="AG217" s="1326"/>
      <c r="AH217" s="1326"/>
      <c r="AI217" s="1326"/>
      <c r="AJ217" s="1326"/>
      <c r="AK217" s="1326"/>
      <c r="AL217" s="1326"/>
      <c r="AM217" s="1326"/>
      <c r="AN217" s="1326"/>
      <c r="AO217" s="1326"/>
      <c r="AP217" s="1326"/>
      <c r="AQ217" s="1326"/>
      <c r="AR217" s="1326"/>
      <c r="AS217" s="1326"/>
      <c r="AT217" s="1326"/>
      <c r="AU217" s="1326"/>
      <c r="AV217" s="1326"/>
      <c r="AW217" s="1326"/>
      <c r="AX217" s="1326"/>
      <c r="AY217" s="1326"/>
      <c r="AZ217" s="1326"/>
      <c r="BA217" s="1326"/>
      <c r="BB217" s="1326"/>
      <c r="BC217" s="1324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8"/>
      <c r="CS217" s="8"/>
      <c r="CT217" s="8"/>
      <c r="CU217" s="8"/>
      <c r="CV217" s="8"/>
      <c r="CW217" s="8"/>
      <c r="CX217" s="8"/>
      <c r="CY217" s="8"/>
      <c r="CZ217" s="8"/>
      <c r="DA217" s="8"/>
      <c r="DB217" s="8"/>
      <c r="DC217" s="8"/>
      <c r="DD217" s="8"/>
      <c r="DE217" s="8"/>
      <c r="DF217" s="8"/>
      <c r="DG217" s="8"/>
      <c r="DH217" s="8"/>
      <c r="DI217" s="8"/>
      <c r="DJ217" s="8"/>
      <c r="DK217" s="8"/>
      <c r="DL217" s="8"/>
      <c r="DM217" s="8"/>
      <c r="DN217" s="8"/>
      <c r="DO217" s="8"/>
      <c r="DP217" s="8"/>
      <c r="DQ217" s="8"/>
      <c r="DR217" s="8"/>
      <c r="DS217" s="8"/>
      <c r="DT217" s="8"/>
      <c r="DU217" s="8"/>
      <c r="DV217" s="8"/>
      <c r="DW217" s="8"/>
      <c r="DX217" s="8"/>
      <c r="DY217" s="8"/>
      <c r="DZ217" s="8"/>
      <c r="EA217" s="8"/>
      <c r="EB217" s="8"/>
      <c r="EC217" s="8"/>
      <c r="ED217" s="8"/>
      <c r="EE217" s="8"/>
      <c r="EF217" s="8"/>
      <c r="EG217" s="8"/>
      <c r="EH217" s="8"/>
      <c r="EI217" s="8"/>
      <c r="EJ217" s="8"/>
      <c r="EK217" s="8"/>
      <c r="EL217" s="8"/>
      <c r="EM217" s="8"/>
      <c r="EN217" s="8"/>
      <c r="EO217" s="8"/>
      <c r="EP217" s="8"/>
      <c r="EQ217" s="8"/>
      <c r="ER217" s="8"/>
      <c r="ES217" s="8"/>
      <c r="ET217" s="8"/>
      <c r="EU217" s="8"/>
      <c r="EV217" s="8"/>
      <c r="EW217" s="8"/>
      <c r="EX217" s="8"/>
      <c r="EY217" s="8"/>
      <c r="EZ217" s="8"/>
      <c r="FA217" s="8"/>
      <c r="FB217" s="8"/>
    </row>
    <row r="218" spans="2:158">
      <c r="B218" s="2"/>
      <c r="C218" s="2"/>
      <c r="D218" s="5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1329"/>
      <c r="S218" s="1326"/>
      <c r="T218" s="1326"/>
      <c r="U218" s="1326"/>
      <c r="V218" s="1326"/>
      <c r="W218" s="1326"/>
      <c r="X218" s="1326"/>
      <c r="Y218" s="1326"/>
      <c r="Z218" s="1326"/>
      <c r="AA218" s="1326"/>
      <c r="AB218" s="1326"/>
      <c r="AC218" s="1326"/>
      <c r="AD218" s="1326"/>
      <c r="AE218" s="1326"/>
      <c r="AF218" s="1326"/>
      <c r="AG218" s="1326"/>
      <c r="AH218" s="1326"/>
      <c r="AI218" s="1326"/>
      <c r="AJ218" s="1326"/>
      <c r="AK218" s="1326"/>
      <c r="AL218" s="1326"/>
      <c r="AM218" s="1326"/>
      <c r="AN218" s="1326"/>
      <c r="AO218" s="1326"/>
      <c r="AP218" s="1326"/>
      <c r="AQ218" s="1326"/>
      <c r="AR218" s="1326"/>
      <c r="AS218" s="1326"/>
      <c r="AT218" s="1326"/>
      <c r="AU218" s="1326"/>
      <c r="AV218" s="1326"/>
      <c r="AW218" s="1326"/>
      <c r="AX218" s="1326"/>
      <c r="AY218" s="1326"/>
      <c r="AZ218" s="1326"/>
      <c r="BA218" s="1326"/>
      <c r="BB218" s="1326"/>
      <c r="BC218" s="1324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  <c r="CS218" s="8"/>
      <c r="CT218" s="8"/>
      <c r="CU218" s="8"/>
      <c r="CV218" s="8"/>
      <c r="CW218" s="8"/>
      <c r="CX218" s="8"/>
      <c r="CY218" s="8"/>
      <c r="CZ218" s="8"/>
      <c r="DA218" s="8"/>
      <c r="DB218" s="8"/>
      <c r="DC218" s="8"/>
      <c r="DD218" s="8"/>
      <c r="DE218" s="8"/>
      <c r="DF218" s="8"/>
      <c r="DG218" s="8"/>
      <c r="DH218" s="8"/>
      <c r="DI218" s="8"/>
      <c r="DJ218" s="8"/>
      <c r="DK218" s="8"/>
      <c r="DL218" s="8"/>
      <c r="DM218" s="8"/>
      <c r="DN218" s="8"/>
      <c r="DO218" s="8"/>
      <c r="DP218" s="8"/>
      <c r="DQ218" s="8"/>
      <c r="DR218" s="8"/>
      <c r="DS218" s="8"/>
      <c r="DT218" s="8"/>
      <c r="DU218" s="8"/>
      <c r="DV218" s="8"/>
      <c r="DW218" s="8"/>
      <c r="DX218" s="8"/>
      <c r="DY218" s="8"/>
      <c r="DZ218" s="8"/>
      <c r="EA218" s="8"/>
      <c r="EB218" s="8"/>
      <c r="EC218" s="8"/>
      <c r="ED218" s="8"/>
      <c r="EE218" s="8"/>
      <c r="EF218" s="8"/>
      <c r="EG218" s="8"/>
      <c r="EH218" s="8"/>
      <c r="EI218" s="8"/>
      <c r="EJ218" s="8"/>
      <c r="EK218" s="8"/>
      <c r="EL218" s="8"/>
      <c r="EM218" s="8"/>
      <c r="EN218" s="8"/>
      <c r="EO218" s="8"/>
      <c r="EP218" s="8"/>
      <c r="EQ218" s="8"/>
      <c r="ER218" s="8"/>
      <c r="ES218" s="8"/>
      <c r="ET218" s="8"/>
      <c r="EU218" s="8"/>
      <c r="EV218" s="8"/>
      <c r="EW218" s="8"/>
      <c r="EX218" s="8"/>
      <c r="EY218" s="8"/>
      <c r="EZ218" s="8"/>
      <c r="FA218" s="8"/>
      <c r="FB218" s="8"/>
    </row>
    <row r="219" spans="2:158">
      <c r="B219" s="2"/>
      <c r="C219" s="2"/>
      <c r="D219" s="5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1329"/>
      <c r="S219" s="1326"/>
      <c r="T219" s="1326"/>
      <c r="U219" s="1326"/>
      <c r="V219" s="1326"/>
      <c r="W219" s="1326"/>
      <c r="X219" s="1326"/>
      <c r="Y219" s="1326"/>
      <c r="Z219" s="1326"/>
      <c r="AA219" s="1326"/>
      <c r="AB219" s="1326"/>
      <c r="AC219" s="1326"/>
      <c r="AD219" s="1326"/>
      <c r="AE219" s="1326"/>
      <c r="AF219" s="1326"/>
      <c r="AG219" s="1326"/>
      <c r="AH219" s="1326"/>
      <c r="AI219" s="1326"/>
      <c r="AJ219" s="1326"/>
      <c r="AK219" s="1326"/>
      <c r="AL219" s="1326"/>
      <c r="AM219" s="1326"/>
      <c r="AN219" s="1326"/>
      <c r="AO219" s="1326"/>
      <c r="AP219" s="1326"/>
      <c r="AQ219" s="1326"/>
      <c r="AR219" s="1326"/>
      <c r="AS219" s="1326"/>
      <c r="AT219" s="1326"/>
      <c r="AU219" s="1326"/>
      <c r="AV219" s="1326"/>
      <c r="AW219" s="1326"/>
      <c r="AX219" s="1326"/>
      <c r="AY219" s="1326"/>
      <c r="AZ219" s="1326"/>
      <c r="BA219" s="1326"/>
      <c r="BB219" s="1326"/>
      <c r="BC219" s="1324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  <c r="DA219" s="8"/>
      <c r="DB219" s="8"/>
      <c r="DC219" s="8"/>
      <c r="DD219" s="8"/>
      <c r="DE219" s="8"/>
      <c r="DF219" s="8"/>
      <c r="DG219" s="8"/>
      <c r="DH219" s="8"/>
      <c r="DI219" s="8"/>
      <c r="DJ219" s="8"/>
      <c r="DK219" s="8"/>
      <c r="DL219" s="8"/>
      <c r="DM219" s="8"/>
      <c r="DN219" s="8"/>
      <c r="DO219" s="8"/>
      <c r="DP219" s="8"/>
      <c r="DQ219" s="8"/>
      <c r="DR219" s="8"/>
      <c r="DS219" s="8"/>
      <c r="DT219" s="8"/>
      <c r="DU219" s="8"/>
      <c r="DV219" s="8"/>
      <c r="DW219" s="8"/>
      <c r="DX219" s="8"/>
      <c r="DY219" s="8"/>
      <c r="DZ219" s="8"/>
      <c r="EA219" s="8"/>
      <c r="EB219" s="8"/>
      <c r="EC219" s="8"/>
      <c r="ED219" s="8"/>
      <c r="EE219" s="8"/>
      <c r="EF219" s="8"/>
      <c r="EG219" s="8"/>
      <c r="EH219" s="8"/>
      <c r="EI219" s="8"/>
      <c r="EJ219" s="8"/>
      <c r="EK219" s="8"/>
      <c r="EL219" s="8"/>
      <c r="EM219" s="8"/>
      <c r="EN219" s="8"/>
      <c r="EO219" s="8"/>
      <c r="EP219" s="8"/>
      <c r="EQ219" s="8"/>
      <c r="ER219" s="8"/>
      <c r="ES219" s="8"/>
      <c r="ET219" s="8"/>
      <c r="EU219" s="8"/>
      <c r="EV219" s="8"/>
      <c r="EW219" s="8"/>
      <c r="EX219" s="8"/>
      <c r="EY219" s="8"/>
      <c r="EZ219" s="8"/>
      <c r="FA219" s="8"/>
      <c r="FB219" s="8"/>
    </row>
    <row r="220" spans="2:158">
      <c r="B220" s="2"/>
      <c r="C220" s="2"/>
      <c r="D220" s="5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1329"/>
      <c r="S220" s="1326"/>
      <c r="T220" s="1326"/>
      <c r="U220" s="1326"/>
      <c r="V220" s="1326"/>
      <c r="W220" s="1326"/>
      <c r="X220" s="1326"/>
      <c r="Y220" s="1326"/>
      <c r="Z220" s="1326"/>
      <c r="AA220" s="1326"/>
      <c r="AB220" s="1326"/>
      <c r="AC220" s="1326"/>
      <c r="AD220" s="1326"/>
      <c r="AE220" s="1326"/>
      <c r="AF220" s="1326"/>
      <c r="AG220" s="1326"/>
      <c r="AH220" s="1326"/>
      <c r="AI220" s="1326"/>
      <c r="AJ220" s="1326"/>
      <c r="AK220" s="1326"/>
      <c r="AL220" s="1326"/>
      <c r="AM220" s="1326"/>
      <c r="AN220" s="1326"/>
      <c r="AO220" s="1326"/>
      <c r="AP220" s="1326"/>
      <c r="AQ220" s="1326"/>
      <c r="AR220" s="1326"/>
      <c r="AS220" s="1326"/>
      <c r="AT220" s="1326"/>
      <c r="AU220" s="1326"/>
      <c r="AV220" s="1326"/>
      <c r="AW220" s="1326"/>
      <c r="AX220" s="1326"/>
      <c r="AY220" s="1326"/>
      <c r="AZ220" s="1326"/>
      <c r="BA220" s="1326"/>
      <c r="BB220" s="1326"/>
      <c r="BC220" s="1324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  <c r="DA220" s="8"/>
      <c r="DB220" s="8"/>
      <c r="DC220" s="8"/>
      <c r="DD220" s="8"/>
      <c r="DE220" s="8"/>
      <c r="DF220" s="8"/>
      <c r="DG220" s="8"/>
      <c r="DH220" s="8"/>
      <c r="DI220" s="8"/>
      <c r="DJ220" s="8"/>
      <c r="DK220" s="8"/>
      <c r="DL220" s="8"/>
      <c r="DM220" s="8"/>
      <c r="DN220" s="8"/>
      <c r="DO220" s="8"/>
      <c r="DP220" s="8"/>
      <c r="DQ220" s="8"/>
      <c r="DR220" s="8"/>
      <c r="DS220" s="8"/>
      <c r="DT220" s="8"/>
      <c r="DU220" s="8"/>
      <c r="DV220" s="8"/>
      <c r="DW220" s="8"/>
      <c r="DX220" s="8"/>
      <c r="DY220" s="8"/>
      <c r="DZ220" s="8"/>
      <c r="EA220" s="8"/>
      <c r="EB220" s="8"/>
      <c r="EC220" s="8"/>
      <c r="ED220" s="8"/>
      <c r="EE220" s="8"/>
      <c r="EF220" s="8"/>
      <c r="EG220" s="8"/>
      <c r="EH220" s="8"/>
      <c r="EI220" s="8"/>
      <c r="EJ220" s="8"/>
      <c r="EK220" s="8"/>
      <c r="EL220" s="8"/>
      <c r="EM220" s="8"/>
      <c r="EN220" s="8"/>
      <c r="EO220" s="8"/>
      <c r="EP220" s="8"/>
      <c r="EQ220" s="8"/>
      <c r="ER220" s="8"/>
      <c r="ES220" s="8"/>
      <c r="ET220" s="8"/>
      <c r="EU220" s="8"/>
      <c r="EV220" s="8"/>
      <c r="EW220" s="8"/>
      <c r="EX220" s="8"/>
      <c r="EY220" s="8"/>
      <c r="EZ220" s="8"/>
      <c r="FA220" s="8"/>
      <c r="FB220" s="8"/>
    </row>
    <row r="221" spans="2:158">
      <c r="B221" s="2"/>
      <c r="C221" s="2"/>
      <c r="D221" s="5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1329"/>
      <c r="S221" s="1326"/>
      <c r="T221" s="1326"/>
      <c r="U221" s="1326"/>
      <c r="V221" s="1326"/>
      <c r="W221" s="1326"/>
      <c r="X221" s="1326"/>
      <c r="Y221" s="1326"/>
      <c r="Z221" s="1326"/>
      <c r="AA221" s="1326"/>
      <c r="AB221" s="1326"/>
      <c r="AC221" s="1326"/>
      <c r="AD221" s="1326"/>
      <c r="AE221" s="1326"/>
      <c r="AF221" s="1326"/>
      <c r="AG221" s="1326"/>
      <c r="AH221" s="1326"/>
      <c r="AI221" s="1326"/>
      <c r="AJ221" s="1326"/>
      <c r="AK221" s="1326"/>
      <c r="AL221" s="1326"/>
      <c r="AM221" s="1326"/>
      <c r="AN221" s="1326"/>
      <c r="AO221" s="1326"/>
      <c r="AP221" s="1326"/>
      <c r="AQ221" s="1326"/>
      <c r="AR221" s="1326"/>
      <c r="AS221" s="1326"/>
      <c r="AT221" s="1326"/>
      <c r="AU221" s="1326"/>
      <c r="AV221" s="1326"/>
      <c r="AW221" s="1326"/>
      <c r="AX221" s="1326"/>
      <c r="AY221" s="1326"/>
      <c r="AZ221" s="1326"/>
      <c r="BA221" s="1326"/>
      <c r="BB221" s="1326"/>
      <c r="BC221" s="1324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  <c r="DD221" s="8"/>
      <c r="DE221" s="8"/>
      <c r="DF221" s="8"/>
      <c r="DG221" s="8"/>
      <c r="DH221" s="8"/>
      <c r="DI221" s="8"/>
      <c r="DJ221" s="8"/>
      <c r="DK221" s="8"/>
      <c r="DL221" s="8"/>
      <c r="DM221" s="8"/>
      <c r="DN221" s="8"/>
      <c r="DO221" s="8"/>
      <c r="DP221" s="8"/>
      <c r="DQ221" s="8"/>
      <c r="DR221" s="8"/>
      <c r="DS221" s="8"/>
      <c r="DT221" s="8"/>
      <c r="DU221" s="8"/>
      <c r="DV221" s="8"/>
      <c r="DW221" s="8"/>
      <c r="DX221" s="8"/>
      <c r="DY221" s="8"/>
      <c r="DZ221" s="8"/>
      <c r="EA221" s="8"/>
      <c r="EB221" s="8"/>
      <c r="EC221" s="8"/>
      <c r="ED221" s="8"/>
      <c r="EE221" s="8"/>
      <c r="EF221" s="8"/>
      <c r="EG221" s="8"/>
      <c r="EH221" s="8"/>
      <c r="EI221" s="8"/>
      <c r="EJ221" s="8"/>
      <c r="EK221" s="8"/>
      <c r="EL221" s="8"/>
      <c r="EM221" s="8"/>
      <c r="EN221" s="8"/>
      <c r="EO221" s="8"/>
      <c r="EP221" s="8"/>
      <c r="EQ221" s="8"/>
      <c r="ER221" s="8"/>
      <c r="ES221" s="8"/>
      <c r="ET221" s="8"/>
      <c r="EU221" s="8"/>
      <c r="EV221" s="8"/>
      <c r="EW221" s="8"/>
      <c r="EX221" s="8"/>
      <c r="EY221" s="8"/>
      <c r="EZ221" s="8"/>
      <c r="FA221" s="8"/>
      <c r="FB221" s="8"/>
    </row>
    <row r="222" spans="2:158">
      <c r="B222" s="2"/>
      <c r="C222" s="2"/>
      <c r="D222" s="5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1329"/>
      <c r="S222" s="1326"/>
      <c r="T222" s="1326"/>
      <c r="U222" s="1326"/>
      <c r="V222" s="1326"/>
      <c r="W222" s="1326"/>
      <c r="X222" s="1326"/>
      <c r="Y222" s="1326"/>
      <c r="Z222" s="1326"/>
      <c r="AA222" s="1326"/>
      <c r="AB222" s="1326"/>
      <c r="AC222" s="1326"/>
      <c r="AD222" s="1326"/>
      <c r="AE222" s="1326"/>
      <c r="AF222" s="1326"/>
      <c r="AG222" s="1326"/>
      <c r="AH222" s="1326"/>
      <c r="AI222" s="1326"/>
      <c r="AJ222" s="1326"/>
      <c r="AK222" s="1326"/>
      <c r="AL222" s="1326"/>
      <c r="AM222" s="1326"/>
      <c r="AN222" s="1326"/>
      <c r="AO222" s="1326"/>
      <c r="AP222" s="1326"/>
      <c r="AQ222" s="1326"/>
      <c r="AR222" s="1326"/>
      <c r="AS222" s="1326"/>
      <c r="AT222" s="1326"/>
      <c r="AU222" s="1326"/>
      <c r="AV222" s="1326"/>
      <c r="AW222" s="1326"/>
      <c r="AX222" s="1326"/>
      <c r="AY222" s="1326"/>
      <c r="AZ222" s="1326"/>
      <c r="BA222" s="1326"/>
      <c r="BB222" s="1326"/>
      <c r="BC222" s="1324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  <c r="DA222" s="8"/>
      <c r="DB222" s="8"/>
      <c r="DC222" s="8"/>
      <c r="DD222" s="8"/>
      <c r="DE222" s="8"/>
      <c r="DF222" s="8"/>
      <c r="DG222" s="8"/>
      <c r="DH222" s="8"/>
      <c r="DI222" s="8"/>
      <c r="DJ222" s="8"/>
      <c r="DK222" s="8"/>
      <c r="DL222" s="8"/>
      <c r="DM222" s="8"/>
      <c r="DN222" s="8"/>
      <c r="DO222" s="8"/>
      <c r="DP222" s="8"/>
      <c r="DQ222" s="8"/>
      <c r="DR222" s="8"/>
      <c r="DS222" s="8"/>
      <c r="DT222" s="8"/>
      <c r="DU222" s="8"/>
      <c r="DV222" s="8"/>
      <c r="DW222" s="8"/>
      <c r="DX222" s="8"/>
      <c r="DY222" s="8"/>
      <c r="DZ222" s="8"/>
      <c r="EA222" s="8"/>
      <c r="EB222" s="8"/>
      <c r="EC222" s="8"/>
      <c r="ED222" s="8"/>
      <c r="EE222" s="8"/>
      <c r="EF222" s="8"/>
      <c r="EG222" s="8"/>
      <c r="EH222" s="8"/>
      <c r="EI222" s="8"/>
      <c r="EJ222" s="8"/>
      <c r="EK222" s="8"/>
      <c r="EL222" s="8"/>
      <c r="EM222" s="8"/>
      <c r="EN222" s="8"/>
      <c r="EO222" s="8"/>
      <c r="EP222" s="8"/>
      <c r="EQ222" s="8"/>
      <c r="ER222" s="8"/>
      <c r="ES222" s="8"/>
      <c r="ET222" s="8"/>
      <c r="EU222" s="8"/>
      <c r="EV222" s="8"/>
      <c r="EW222" s="8"/>
      <c r="EX222" s="8"/>
      <c r="EY222" s="8"/>
      <c r="EZ222" s="8"/>
      <c r="FA222" s="8"/>
      <c r="FB222" s="8"/>
    </row>
    <row r="223" spans="2:158">
      <c r="B223" s="2"/>
      <c r="C223" s="2"/>
      <c r="D223" s="5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1329"/>
      <c r="S223" s="1326"/>
      <c r="T223" s="1326"/>
      <c r="U223" s="1326"/>
      <c r="V223" s="1326"/>
      <c r="W223" s="1326"/>
      <c r="X223" s="1326"/>
      <c r="Y223" s="1326"/>
      <c r="Z223" s="1326"/>
      <c r="AA223" s="1326"/>
      <c r="AB223" s="1326"/>
      <c r="AC223" s="1326"/>
      <c r="AD223" s="1326"/>
      <c r="AE223" s="1326"/>
      <c r="AF223" s="1326"/>
      <c r="AG223" s="1326"/>
      <c r="AH223" s="1326"/>
      <c r="AI223" s="1326"/>
      <c r="AJ223" s="1326"/>
      <c r="AK223" s="1326"/>
      <c r="AL223" s="1326"/>
      <c r="AM223" s="1326"/>
      <c r="AN223" s="1326"/>
      <c r="AO223" s="1326"/>
      <c r="AP223" s="1326"/>
      <c r="AQ223" s="1326"/>
      <c r="AR223" s="1326"/>
      <c r="AS223" s="1326"/>
      <c r="AT223" s="1326"/>
      <c r="AU223" s="1326"/>
      <c r="AV223" s="1326"/>
      <c r="AW223" s="1326"/>
      <c r="AX223" s="1326"/>
      <c r="AY223" s="1326"/>
      <c r="AZ223" s="1326"/>
      <c r="BA223" s="1326"/>
      <c r="BB223" s="1326"/>
      <c r="BC223" s="1324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  <c r="CY223" s="8"/>
      <c r="CZ223" s="8"/>
      <c r="DA223" s="8"/>
      <c r="DB223" s="8"/>
      <c r="DC223" s="8"/>
      <c r="DD223" s="8"/>
      <c r="DE223" s="8"/>
      <c r="DF223" s="8"/>
      <c r="DG223" s="8"/>
      <c r="DH223" s="8"/>
      <c r="DI223" s="8"/>
      <c r="DJ223" s="8"/>
      <c r="DK223" s="8"/>
      <c r="DL223" s="8"/>
      <c r="DM223" s="8"/>
      <c r="DN223" s="8"/>
      <c r="DO223" s="8"/>
      <c r="DP223" s="8"/>
      <c r="DQ223" s="8"/>
      <c r="DR223" s="8"/>
      <c r="DS223" s="8"/>
      <c r="DT223" s="8"/>
      <c r="DU223" s="8"/>
      <c r="DV223" s="8"/>
      <c r="DW223" s="8"/>
      <c r="DX223" s="8"/>
      <c r="DY223" s="8"/>
      <c r="DZ223" s="8"/>
      <c r="EA223" s="8"/>
      <c r="EB223" s="8"/>
      <c r="EC223" s="8"/>
      <c r="ED223" s="8"/>
      <c r="EE223" s="8"/>
      <c r="EF223" s="8"/>
      <c r="EG223" s="8"/>
      <c r="EH223" s="8"/>
      <c r="EI223" s="8"/>
      <c r="EJ223" s="8"/>
      <c r="EK223" s="8"/>
      <c r="EL223" s="8"/>
      <c r="EM223" s="8"/>
      <c r="EN223" s="8"/>
      <c r="EO223" s="8"/>
      <c r="EP223" s="8"/>
      <c r="EQ223" s="8"/>
      <c r="ER223" s="8"/>
      <c r="ES223" s="8"/>
      <c r="ET223" s="8"/>
      <c r="EU223" s="8"/>
      <c r="EV223" s="8"/>
      <c r="EW223" s="8"/>
      <c r="EX223" s="8"/>
      <c r="EY223" s="8"/>
      <c r="EZ223" s="8"/>
      <c r="FA223" s="8"/>
      <c r="FB223" s="8"/>
    </row>
    <row r="224" spans="2:158">
      <c r="B224" s="2"/>
      <c r="C224" s="2"/>
      <c r="D224" s="5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1329"/>
      <c r="S224" s="1326"/>
      <c r="T224" s="1326"/>
      <c r="U224" s="1326"/>
      <c r="V224" s="1326"/>
      <c r="W224" s="1326"/>
      <c r="X224" s="1326"/>
      <c r="Y224" s="1326"/>
      <c r="Z224" s="1326"/>
      <c r="AA224" s="1326"/>
      <c r="AB224" s="1326"/>
      <c r="AC224" s="1326"/>
      <c r="AD224" s="1326"/>
      <c r="AE224" s="1326"/>
      <c r="AF224" s="1326"/>
      <c r="AG224" s="1326"/>
      <c r="AH224" s="1326"/>
      <c r="AI224" s="1326"/>
      <c r="AJ224" s="1326"/>
      <c r="AK224" s="1326"/>
      <c r="AL224" s="1326"/>
      <c r="AM224" s="1326"/>
      <c r="AN224" s="1326"/>
      <c r="AO224" s="1326"/>
      <c r="AP224" s="1326"/>
      <c r="AQ224" s="1326"/>
      <c r="AR224" s="1326"/>
      <c r="AS224" s="1326"/>
      <c r="AT224" s="1326"/>
      <c r="AU224" s="1326"/>
      <c r="AV224" s="1326"/>
      <c r="AW224" s="1326"/>
      <c r="AX224" s="1326"/>
      <c r="AY224" s="1326"/>
      <c r="AZ224" s="1326"/>
      <c r="BA224" s="1326"/>
      <c r="BB224" s="1326"/>
      <c r="BC224" s="1324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  <c r="DA224" s="8"/>
      <c r="DB224" s="8"/>
      <c r="DC224" s="8"/>
      <c r="DD224" s="8"/>
      <c r="DE224" s="8"/>
      <c r="DF224" s="8"/>
      <c r="DG224" s="8"/>
      <c r="DH224" s="8"/>
      <c r="DI224" s="8"/>
      <c r="DJ224" s="8"/>
      <c r="DK224" s="8"/>
      <c r="DL224" s="8"/>
      <c r="DM224" s="8"/>
      <c r="DN224" s="8"/>
      <c r="DO224" s="8"/>
      <c r="DP224" s="8"/>
      <c r="DQ224" s="8"/>
      <c r="DR224" s="8"/>
      <c r="DS224" s="8"/>
      <c r="DT224" s="8"/>
      <c r="DU224" s="8"/>
      <c r="DV224" s="8"/>
      <c r="DW224" s="8"/>
      <c r="DX224" s="8"/>
      <c r="DY224" s="8"/>
      <c r="DZ224" s="8"/>
      <c r="EA224" s="8"/>
      <c r="EB224" s="8"/>
      <c r="EC224" s="8"/>
      <c r="ED224" s="8"/>
      <c r="EE224" s="8"/>
      <c r="EF224" s="8"/>
      <c r="EG224" s="8"/>
      <c r="EH224" s="8"/>
      <c r="EI224" s="8"/>
      <c r="EJ224" s="8"/>
      <c r="EK224" s="8"/>
      <c r="EL224" s="8"/>
      <c r="EM224" s="8"/>
      <c r="EN224" s="8"/>
      <c r="EO224" s="8"/>
      <c r="EP224" s="8"/>
      <c r="EQ224" s="8"/>
      <c r="ER224" s="8"/>
      <c r="ES224" s="8"/>
      <c r="ET224" s="8"/>
      <c r="EU224" s="8"/>
      <c r="EV224" s="8"/>
      <c r="EW224" s="8"/>
      <c r="EX224" s="8"/>
      <c r="EY224" s="8"/>
      <c r="EZ224" s="8"/>
      <c r="FA224" s="8"/>
      <c r="FB224" s="8"/>
    </row>
    <row r="225" spans="2:158">
      <c r="B225" s="2"/>
      <c r="C225" s="2"/>
      <c r="D225" s="5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1329"/>
      <c r="S225" s="1326"/>
      <c r="T225" s="1326"/>
      <c r="U225" s="1326"/>
      <c r="V225" s="1326"/>
      <c r="W225" s="1326"/>
      <c r="X225" s="1326"/>
      <c r="Y225" s="1326"/>
      <c r="Z225" s="1326"/>
      <c r="AA225" s="1326"/>
      <c r="AB225" s="1326"/>
      <c r="AC225" s="1326"/>
      <c r="AD225" s="1326"/>
      <c r="AE225" s="1326"/>
      <c r="AF225" s="1326"/>
      <c r="AG225" s="1326"/>
      <c r="AH225" s="1326"/>
      <c r="AI225" s="1326"/>
      <c r="AJ225" s="1326"/>
      <c r="AK225" s="1326"/>
      <c r="AL225" s="1326"/>
      <c r="AM225" s="1326"/>
      <c r="AN225" s="1326"/>
      <c r="AO225" s="1326"/>
      <c r="AP225" s="1326"/>
      <c r="AQ225" s="1326"/>
      <c r="AR225" s="1326"/>
      <c r="AS225" s="1326"/>
      <c r="AT225" s="1326"/>
      <c r="AU225" s="1326"/>
      <c r="AV225" s="1326"/>
      <c r="AW225" s="1326"/>
      <c r="AX225" s="1326"/>
      <c r="AY225" s="1326"/>
      <c r="AZ225" s="1326"/>
      <c r="BA225" s="1326"/>
      <c r="BB225" s="1326"/>
      <c r="BC225" s="1324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  <c r="CR225" s="8"/>
      <c r="CS225" s="8"/>
      <c r="CT225" s="8"/>
      <c r="CU225" s="8"/>
      <c r="CV225" s="8"/>
      <c r="CW225" s="8"/>
      <c r="CX225" s="8"/>
      <c r="CY225" s="8"/>
      <c r="CZ225" s="8"/>
      <c r="DA225" s="8"/>
      <c r="DB225" s="8"/>
      <c r="DC225" s="8"/>
      <c r="DD225" s="8"/>
      <c r="DE225" s="8"/>
      <c r="DF225" s="8"/>
      <c r="DG225" s="8"/>
      <c r="DH225" s="8"/>
      <c r="DI225" s="8"/>
      <c r="DJ225" s="8"/>
      <c r="DK225" s="8"/>
      <c r="DL225" s="8"/>
      <c r="DM225" s="8"/>
      <c r="DN225" s="8"/>
      <c r="DO225" s="8"/>
      <c r="DP225" s="8"/>
      <c r="DQ225" s="8"/>
      <c r="DR225" s="8"/>
      <c r="DS225" s="8"/>
      <c r="DT225" s="8"/>
      <c r="DU225" s="8"/>
      <c r="DV225" s="8"/>
      <c r="DW225" s="8"/>
      <c r="DX225" s="8"/>
      <c r="DY225" s="8"/>
      <c r="DZ225" s="8"/>
      <c r="EA225" s="8"/>
      <c r="EB225" s="8"/>
      <c r="EC225" s="8"/>
      <c r="ED225" s="8"/>
      <c r="EE225" s="8"/>
      <c r="EF225" s="8"/>
      <c r="EG225" s="8"/>
      <c r="EH225" s="8"/>
      <c r="EI225" s="8"/>
      <c r="EJ225" s="8"/>
      <c r="EK225" s="8"/>
      <c r="EL225" s="8"/>
      <c r="EM225" s="8"/>
      <c r="EN225" s="8"/>
      <c r="EO225" s="8"/>
      <c r="EP225" s="8"/>
      <c r="EQ225" s="8"/>
      <c r="ER225" s="8"/>
      <c r="ES225" s="8"/>
      <c r="ET225" s="8"/>
      <c r="EU225" s="8"/>
      <c r="EV225" s="8"/>
      <c r="EW225" s="8"/>
      <c r="EX225" s="8"/>
      <c r="EY225" s="8"/>
      <c r="EZ225" s="8"/>
      <c r="FA225" s="8"/>
      <c r="FB225" s="8"/>
    </row>
    <row r="226" spans="2:158">
      <c r="B226" s="2"/>
      <c r="C226" s="2"/>
      <c r="D226" s="5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1329"/>
      <c r="S226" s="1326"/>
      <c r="T226" s="1326"/>
      <c r="U226" s="1326"/>
      <c r="V226" s="1326"/>
      <c r="W226" s="1326"/>
      <c r="X226" s="1326"/>
      <c r="Y226" s="1326"/>
      <c r="Z226" s="1326"/>
      <c r="AA226" s="1326"/>
      <c r="AB226" s="1326"/>
      <c r="AC226" s="1326"/>
      <c r="AD226" s="1326"/>
      <c r="AE226" s="1326"/>
      <c r="AF226" s="1326"/>
      <c r="AG226" s="1326"/>
      <c r="AH226" s="1326"/>
      <c r="AI226" s="1326"/>
      <c r="AJ226" s="1326"/>
      <c r="AK226" s="1326"/>
      <c r="AL226" s="1326"/>
      <c r="AM226" s="1326"/>
      <c r="AN226" s="1326"/>
      <c r="AO226" s="1326"/>
      <c r="AP226" s="1326"/>
      <c r="AQ226" s="1326"/>
      <c r="AR226" s="1326"/>
      <c r="AS226" s="1326"/>
      <c r="AT226" s="1326"/>
      <c r="AU226" s="1326"/>
      <c r="AV226" s="1326"/>
      <c r="AW226" s="1326"/>
      <c r="AX226" s="1326"/>
      <c r="AY226" s="1326"/>
      <c r="AZ226" s="1326"/>
      <c r="BA226" s="1326"/>
      <c r="BB226" s="1326"/>
      <c r="BC226" s="1324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8"/>
      <c r="DC226" s="8"/>
      <c r="DD226" s="8"/>
      <c r="DE226" s="8"/>
      <c r="DF226" s="8"/>
      <c r="DG226" s="8"/>
      <c r="DH226" s="8"/>
      <c r="DI226" s="8"/>
      <c r="DJ226" s="8"/>
      <c r="DK226" s="8"/>
      <c r="DL226" s="8"/>
      <c r="DM226" s="8"/>
      <c r="DN226" s="8"/>
      <c r="DO226" s="8"/>
      <c r="DP226" s="8"/>
      <c r="DQ226" s="8"/>
      <c r="DR226" s="8"/>
      <c r="DS226" s="8"/>
      <c r="DT226" s="8"/>
      <c r="DU226" s="8"/>
      <c r="DV226" s="8"/>
      <c r="DW226" s="8"/>
      <c r="DX226" s="8"/>
      <c r="DY226" s="8"/>
      <c r="DZ226" s="8"/>
      <c r="EA226" s="8"/>
      <c r="EB226" s="8"/>
      <c r="EC226" s="8"/>
      <c r="ED226" s="8"/>
      <c r="EE226" s="8"/>
      <c r="EF226" s="8"/>
      <c r="EG226" s="8"/>
      <c r="EH226" s="8"/>
      <c r="EI226" s="8"/>
      <c r="EJ226" s="8"/>
      <c r="EK226" s="8"/>
      <c r="EL226" s="8"/>
      <c r="EM226" s="8"/>
      <c r="EN226" s="8"/>
      <c r="EO226" s="8"/>
      <c r="EP226" s="8"/>
      <c r="EQ226" s="8"/>
      <c r="ER226" s="8"/>
      <c r="ES226" s="8"/>
      <c r="ET226" s="8"/>
      <c r="EU226" s="8"/>
      <c r="EV226" s="8"/>
      <c r="EW226" s="8"/>
      <c r="EX226" s="8"/>
      <c r="EY226" s="8"/>
      <c r="EZ226" s="8"/>
      <c r="FA226" s="8"/>
      <c r="FB226" s="8"/>
    </row>
    <row r="227" spans="2:158">
      <c r="B227" s="2"/>
      <c r="C227" s="2"/>
      <c r="D227" s="5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1329"/>
      <c r="S227" s="1326"/>
      <c r="T227" s="1326"/>
      <c r="U227" s="1326"/>
      <c r="V227" s="1326"/>
      <c r="W227" s="1326"/>
      <c r="X227" s="1326"/>
      <c r="Y227" s="1326"/>
      <c r="Z227" s="1326"/>
      <c r="AA227" s="1326"/>
      <c r="AB227" s="1326"/>
      <c r="AC227" s="1326"/>
      <c r="AD227" s="1326"/>
      <c r="AE227" s="1326"/>
      <c r="AF227" s="1326"/>
      <c r="AG227" s="1326"/>
      <c r="AH227" s="1326"/>
      <c r="AI227" s="1326"/>
      <c r="AJ227" s="1326"/>
      <c r="AK227" s="1326"/>
      <c r="AL227" s="1326"/>
      <c r="AM227" s="1326"/>
      <c r="AN227" s="1326"/>
      <c r="AO227" s="1326"/>
      <c r="AP227" s="1326"/>
      <c r="AQ227" s="1326"/>
      <c r="AR227" s="1326"/>
      <c r="AS227" s="1326"/>
      <c r="AT227" s="1326"/>
      <c r="AU227" s="1326"/>
      <c r="AV227" s="1326"/>
      <c r="AW227" s="1326"/>
      <c r="AX227" s="1326"/>
      <c r="AY227" s="1326"/>
      <c r="AZ227" s="1326"/>
      <c r="BA227" s="1326"/>
      <c r="BB227" s="1326"/>
      <c r="BC227" s="1324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  <c r="CS227" s="8"/>
      <c r="CT227" s="8"/>
      <c r="CU227" s="8"/>
      <c r="CV227" s="8"/>
      <c r="CW227" s="8"/>
      <c r="CX227" s="8"/>
      <c r="CY227" s="8"/>
      <c r="CZ227" s="8"/>
      <c r="DA227" s="8"/>
      <c r="DB227" s="8"/>
      <c r="DC227" s="8"/>
      <c r="DD227" s="8"/>
      <c r="DE227" s="8"/>
      <c r="DF227" s="8"/>
      <c r="DG227" s="8"/>
      <c r="DH227" s="8"/>
      <c r="DI227" s="8"/>
      <c r="DJ227" s="8"/>
      <c r="DK227" s="8"/>
      <c r="DL227" s="8"/>
      <c r="DM227" s="8"/>
      <c r="DN227" s="8"/>
      <c r="DO227" s="8"/>
      <c r="DP227" s="8"/>
      <c r="DQ227" s="8"/>
      <c r="DR227" s="8"/>
      <c r="DS227" s="8"/>
      <c r="DT227" s="8"/>
      <c r="DU227" s="8"/>
      <c r="DV227" s="8"/>
      <c r="DW227" s="8"/>
      <c r="DX227" s="8"/>
      <c r="DY227" s="8"/>
      <c r="DZ227" s="8"/>
      <c r="EA227" s="8"/>
      <c r="EB227" s="8"/>
      <c r="EC227" s="8"/>
      <c r="ED227" s="8"/>
      <c r="EE227" s="8"/>
      <c r="EF227" s="8"/>
      <c r="EG227" s="8"/>
      <c r="EH227" s="8"/>
      <c r="EI227" s="8"/>
      <c r="EJ227" s="8"/>
      <c r="EK227" s="8"/>
      <c r="EL227" s="8"/>
      <c r="EM227" s="8"/>
      <c r="EN227" s="8"/>
      <c r="EO227" s="8"/>
      <c r="EP227" s="8"/>
      <c r="EQ227" s="8"/>
      <c r="ER227" s="8"/>
      <c r="ES227" s="8"/>
      <c r="ET227" s="8"/>
      <c r="EU227" s="8"/>
      <c r="EV227" s="8"/>
      <c r="EW227" s="8"/>
      <c r="EX227" s="8"/>
      <c r="EY227" s="8"/>
      <c r="EZ227" s="8"/>
      <c r="FA227" s="8"/>
      <c r="FB227" s="8"/>
    </row>
    <row r="228" spans="2:158">
      <c r="B228" s="2"/>
      <c r="C228" s="2"/>
      <c r="D228" s="5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1329"/>
      <c r="S228" s="1326"/>
      <c r="T228" s="1326"/>
      <c r="U228" s="1326"/>
      <c r="V228" s="1326"/>
      <c r="W228" s="1326"/>
      <c r="X228" s="1326"/>
      <c r="Y228" s="1326"/>
      <c r="Z228" s="1326"/>
      <c r="AA228" s="1326"/>
      <c r="AB228" s="1326"/>
      <c r="AC228" s="1326"/>
      <c r="AD228" s="1326"/>
      <c r="AE228" s="1326"/>
      <c r="AF228" s="1326"/>
      <c r="AG228" s="1326"/>
      <c r="AH228" s="1326"/>
      <c r="AI228" s="1326"/>
      <c r="AJ228" s="1326"/>
      <c r="AK228" s="1326"/>
      <c r="AL228" s="1326"/>
      <c r="AM228" s="1326"/>
      <c r="AN228" s="1326"/>
      <c r="AO228" s="1326"/>
      <c r="AP228" s="1326"/>
      <c r="AQ228" s="1326"/>
      <c r="AR228" s="1326"/>
      <c r="AS228" s="1326"/>
      <c r="AT228" s="1326"/>
      <c r="AU228" s="1326"/>
      <c r="AV228" s="1326"/>
      <c r="AW228" s="1326"/>
      <c r="AX228" s="1326"/>
      <c r="AY228" s="1326"/>
      <c r="AZ228" s="1326"/>
      <c r="BA228" s="1326"/>
      <c r="BB228" s="1326"/>
      <c r="BC228" s="1324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  <c r="CS228" s="8"/>
      <c r="CT228" s="8"/>
      <c r="CU228" s="8"/>
      <c r="CV228" s="8"/>
      <c r="CW228" s="8"/>
      <c r="CX228" s="8"/>
      <c r="CY228" s="8"/>
      <c r="CZ228" s="8"/>
      <c r="DA228" s="8"/>
      <c r="DB228" s="8"/>
      <c r="DC228" s="8"/>
      <c r="DD228" s="8"/>
      <c r="DE228" s="8"/>
      <c r="DF228" s="8"/>
      <c r="DG228" s="8"/>
      <c r="DH228" s="8"/>
      <c r="DI228" s="8"/>
      <c r="DJ228" s="8"/>
      <c r="DK228" s="8"/>
      <c r="DL228" s="8"/>
      <c r="DM228" s="8"/>
      <c r="DN228" s="8"/>
      <c r="DO228" s="8"/>
      <c r="DP228" s="8"/>
      <c r="DQ228" s="8"/>
      <c r="DR228" s="8"/>
      <c r="DS228" s="8"/>
      <c r="DT228" s="8"/>
      <c r="DU228" s="8"/>
      <c r="DV228" s="8"/>
      <c r="DW228" s="8"/>
      <c r="DX228" s="8"/>
      <c r="DY228" s="8"/>
      <c r="DZ228" s="8"/>
      <c r="EA228" s="8"/>
      <c r="EB228" s="8"/>
      <c r="EC228" s="8"/>
      <c r="ED228" s="8"/>
      <c r="EE228" s="8"/>
      <c r="EF228" s="8"/>
      <c r="EG228" s="8"/>
      <c r="EH228" s="8"/>
      <c r="EI228" s="8"/>
      <c r="EJ228" s="8"/>
      <c r="EK228" s="8"/>
      <c r="EL228" s="8"/>
      <c r="EM228" s="8"/>
      <c r="EN228" s="8"/>
      <c r="EO228" s="8"/>
      <c r="EP228" s="8"/>
      <c r="EQ228" s="8"/>
      <c r="ER228" s="8"/>
      <c r="ES228" s="8"/>
      <c r="ET228" s="8"/>
      <c r="EU228" s="8"/>
      <c r="EV228" s="8"/>
      <c r="EW228" s="8"/>
      <c r="EX228" s="8"/>
      <c r="EY228" s="8"/>
      <c r="EZ228" s="8"/>
      <c r="FA228" s="8"/>
      <c r="FB228" s="8"/>
    </row>
    <row r="229" spans="2:158">
      <c r="B229" s="2"/>
      <c r="C229" s="2"/>
      <c r="D229" s="5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1329"/>
      <c r="S229" s="1326"/>
      <c r="T229" s="1326"/>
      <c r="U229" s="1326"/>
      <c r="V229" s="1326"/>
      <c r="W229" s="1326"/>
      <c r="X229" s="1326"/>
      <c r="Y229" s="1326"/>
      <c r="Z229" s="1326"/>
      <c r="AA229" s="1326"/>
      <c r="AB229" s="1326"/>
      <c r="AC229" s="1326"/>
      <c r="AD229" s="1326"/>
      <c r="AE229" s="1326"/>
      <c r="AF229" s="1326"/>
      <c r="AG229" s="1326"/>
      <c r="AH229" s="1326"/>
      <c r="AI229" s="1326"/>
      <c r="AJ229" s="1326"/>
      <c r="AK229" s="1326"/>
      <c r="AL229" s="1326"/>
      <c r="AM229" s="1326"/>
      <c r="AN229" s="1326"/>
      <c r="AO229" s="1326"/>
      <c r="AP229" s="1326"/>
      <c r="AQ229" s="1326"/>
      <c r="AR229" s="1326"/>
      <c r="AS229" s="1326"/>
      <c r="AT229" s="1326"/>
      <c r="AU229" s="1326"/>
      <c r="AV229" s="1326"/>
      <c r="AW229" s="1326"/>
      <c r="AX229" s="1326"/>
      <c r="AY229" s="1326"/>
      <c r="AZ229" s="1326"/>
      <c r="BA229" s="1326"/>
      <c r="BB229" s="1326"/>
      <c r="BC229" s="1324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  <c r="CS229" s="8"/>
      <c r="CT229" s="8"/>
      <c r="CU229" s="8"/>
      <c r="CV229" s="8"/>
      <c r="CW229" s="8"/>
      <c r="CX229" s="8"/>
      <c r="CY229" s="8"/>
      <c r="CZ229" s="8"/>
      <c r="DA229" s="8"/>
      <c r="DB229" s="8"/>
      <c r="DC229" s="8"/>
      <c r="DD229" s="8"/>
      <c r="DE229" s="8"/>
      <c r="DF229" s="8"/>
      <c r="DG229" s="8"/>
      <c r="DH229" s="8"/>
      <c r="DI229" s="8"/>
      <c r="DJ229" s="8"/>
      <c r="DK229" s="8"/>
      <c r="DL229" s="8"/>
      <c r="DM229" s="8"/>
      <c r="DN229" s="8"/>
      <c r="DO229" s="8"/>
      <c r="DP229" s="8"/>
      <c r="DQ229" s="8"/>
      <c r="DR229" s="8"/>
      <c r="DS229" s="8"/>
      <c r="DT229" s="8"/>
      <c r="DU229" s="8"/>
      <c r="DV229" s="8"/>
      <c r="DW229" s="8"/>
      <c r="DX229" s="8"/>
      <c r="DY229" s="8"/>
      <c r="DZ229" s="8"/>
      <c r="EA229" s="8"/>
      <c r="EB229" s="8"/>
      <c r="EC229" s="8"/>
      <c r="ED229" s="8"/>
      <c r="EE229" s="8"/>
      <c r="EF229" s="8"/>
      <c r="EG229" s="8"/>
      <c r="EH229" s="8"/>
      <c r="EI229" s="8"/>
      <c r="EJ229" s="8"/>
      <c r="EK229" s="8"/>
      <c r="EL229" s="8"/>
      <c r="EM229" s="8"/>
      <c r="EN229" s="8"/>
      <c r="EO229" s="8"/>
      <c r="EP229" s="8"/>
      <c r="EQ229" s="8"/>
      <c r="ER229" s="8"/>
      <c r="ES229" s="8"/>
      <c r="ET229" s="8"/>
      <c r="EU229" s="8"/>
      <c r="EV229" s="8"/>
      <c r="EW229" s="8"/>
      <c r="EX229" s="8"/>
      <c r="EY229" s="8"/>
      <c r="EZ229" s="8"/>
      <c r="FA229" s="8"/>
      <c r="FB229" s="8"/>
    </row>
    <row r="230" spans="2:158">
      <c r="B230" s="2"/>
      <c r="C230" s="2"/>
      <c r="D230" s="5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1329"/>
      <c r="S230" s="1326"/>
      <c r="T230" s="1326"/>
      <c r="U230" s="1326"/>
      <c r="V230" s="1326"/>
      <c r="W230" s="1326"/>
      <c r="X230" s="1326"/>
      <c r="Y230" s="1326"/>
      <c r="Z230" s="1326"/>
      <c r="AA230" s="1326"/>
      <c r="AB230" s="1326"/>
      <c r="AC230" s="1326"/>
      <c r="AD230" s="1326"/>
      <c r="AE230" s="1326"/>
      <c r="AF230" s="1326"/>
      <c r="AG230" s="1326"/>
      <c r="AH230" s="1326"/>
      <c r="AI230" s="1326"/>
      <c r="AJ230" s="1326"/>
      <c r="AK230" s="1326"/>
      <c r="AL230" s="1326"/>
      <c r="AM230" s="1326"/>
      <c r="AN230" s="1326"/>
      <c r="AO230" s="1326"/>
      <c r="AP230" s="1326"/>
      <c r="AQ230" s="1326"/>
      <c r="AR230" s="1326"/>
      <c r="AS230" s="1326"/>
      <c r="AT230" s="1326"/>
      <c r="AU230" s="1326"/>
      <c r="AV230" s="1326"/>
      <c r="AW230" s="1326"/>
      <c r="AX230" s="1326"/>
      <c r="AY230" s="1326"/>
      <c r="AZ230" s="1326"/>
      <c r="BA230" s="1326"/>
      <c r="BB230" s="1326"/>
      <c r="BC230" s="1324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  <c r="CR230" s="8"/>
      <c r="CS230" s="8"/>
      <c r="CT230" s="8"/>
      <c r="CU230" s="8"/>
      <c r="CV230" s="8"/>
      <c r="CW230" s="8"/>
      <c r="CX230" s="8"/>
      <c r="CY230" s="8"/>
      <c r="CZ230" s="8"/>
      <c r="DA230" s="8"/>
      <c r="DB230" s="8"/>
      <c r="DC230" s="8"/>
      <c r="DD230" s="8"/>
      <c r="DE230" s="8"/>
      <c r="DF230" s="8"/>
      <c r="DG230" s="8"/>
      <c r="DH230" s="8"/>
      <c r="DI230" s="8"/>
      <c r="DJ230" s="8"/>
      <c r="DK230" s="8"/>
      <c r="DL230" s="8"/>
      <c r="DM230" s="8"/>
      <c r="DN230" s="8"/>
      <c r="DO230" s="8"/>
      <c r="DP230" s="8"/>
      <c r="DQ230" s="8"/>
      <c r="DR230" s="8"/>
      <c r="DS230" s="8"/>
      <c r="DT230" s="8"/>
      <c r="DU230" s="8"/>
      <c r="DV230" s="8"/>
      <c r="DW230" s="8"/>
      <c r="DX230" s="8"/>
      <c r="DY230" s="8"/>
      <c r="DZ230" s="8"/>
      <c r="EA230" s="8"/>
      <c r="EB230" s="8"/>
      <c r="EC230" s="8"/>
      <c r="ED230" s="8"/>
      <c r="EE230" s="8"/>
      <c r="EF230" s="8"/>
      <c r="EG230" s="8"/>
      <c r="EH230" s="8"/>
      <c r="EI230" s="8"/>
      <c r="EJ230" s="8"/>
      <c r="EK230" s="8"/>
      <c r="EL230" s="8"/>
      <c r="EM230" s="8"/>
      <c r="EN230" s="8"/>
      <c r="EO230" s="8"/>
      <c r="EP230" s="8"/>
      <c r="EQ230" s="8"/>
      <c r="ER230" s="8"/>
      <c r="ES230" s="8"/>
      <c r="ET230" s="8"/>
      <c r="EU230" s="8"/>
      <c r="EV230" s="8"/>
      <c r="EW230" s="8"/>
      <c r="EX230" s="8"/>
      <c r="EY230" s="8"/>
      <c r="EZ230" s="8"/>
      <c r="FA230" s="8"/>
      <c r="FB230" s="8"/>
    </row>
    <row r="231" spans="2:158">
      <c r="B231" s="2"/>
      <c r="C231" s="2"/>
      <c r="D231" s="5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1329"/>
      <c r="S231" s="1326"/>
      <c r="T231" s="1326"/>
      <c r="U231" s="1326"/>
      <c r="V231" s="1326"/>
      <c r="W231" s="1326"/>
      <c r="X231" s="1326"/>
      <c r="Y231" s="1326"/>
      <c r="Z231" s="1326"/>
      <c r="AA231" s="1326"/>
      <c r="AB231" s="1326"/>
      <c r="AC231" s="1326"/>
      <c r="AD231" s="1326"/>
      <c r="AE231" s="1326"/>
      <c r="AF231" s="1326"/>
      <c r="AG231" s="1326"/>
      <c r="AH231" s="1326"/>
      <c r="AI231" s="1326"/>
      <c r="AJ231" s="1326"/>
      <c r="AK231" s="1326"/>
      <c r="AL231" s="1326"/>
      <c r="AM231" s="1326"/>
      <c r="AN231" s="1326"/>
      <c r="AO231" s="1326"/>
      <c r="AP231" s="1326"/>
      <c r="AQ231" s="1326"/>
      <c r="AR231" s="1326"/>
      <c r="AS231" s="1326"/>
      <c r="AT231" s="1326"/>
      <c r="AU231" s="1326"/>
      <c r="AV231" s="1326"/>
      <c r="AW231" s="1326"/>
      <c r="AX231" s="1326"/>
      <c r="AY231" s="1326"/>
      <c r="AZ231" s="1326"/>
      <c r="BA231" s="1326"/>
      <c r="BB231" s="1326"/>
      <c r="BC231" s="1324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  <c r="DA231" s="8"/>
      <c r="DB231" s="8"/>
      <c r="DC231" s="8"/>
      <c r="DD231" s="8"/>
      <c r="DE231" s="8"/>
      <c r="DF231" s="8"/>
      <c r="DG231" s="8"/>
      <c r="DH231" s="8"/>
      <c r="DI231" s="8"/>
      <c r="DJ231" s="8"/>
      <c r="DK231" s="8"/>
      <c r="DL231" s="8"/>
      <c r="DM231" s="8"/>
      <c r="DN231" s="8"/>
      <c r="DO231" s="8"/>
      <c r="DP231" s="8"/>
      <c r="DQ231" s="8"/>
      <c r="DR231" s="8"/>
      <c r="DS231" s="8"/>
      <c r="DT231" s="8"/>
      <c r="DU231" s="8"/>
      <c r="DV231" s="8"/>
      <c r="DW231" s="8"/>
      <c r="DX231" s="8"/>
      <c r="DY231" s="8"/>
      <c r="DZ231" s="8"/>
      <c r="EA231" s="8"/>
      <c r="EB231" s="8"/>
      <c r="EC231" s="8"/>
      <c r="ED231" s="8"/>
      <c r="EE231" s="8"/>
      <c r="EF231" s="8"/>
      <c r="EG231" s="8"/>
      <c r="EH231" s="8"/>
      <c r="EI231" s="8"/>
      <c r="EJ231" s="8"/>
      <c r="EK231" s="8"/>
      <c r="EL231" s="8"/>
      <c r="EM231" s="8"/>
      <c r="EN231" s="8"/>
      <c r="EO231" s="8"/>
      <c r="EP231" s="8"/>
      <c r="EQ231" s="8"/>
      <c r="ER231" s="8"/>
      <c r="ES231" s="8"/>
      <c r="ET231" s="8"/>
      <c r="EU231" s="8"/>
      <c r="EV231" s="8"/>
      <c r="EW231" s="8"/>
      <c r="EX231" s="8"/>
      <c r="EY231" s="8"/>
      <c r="EZ231" s="8"/>
      <c r="FA231" s="8"/>
      <c r="FB231" s="8"/>
    </row>
    <row r="232" spans="2:158">
      <c r="B232" s="2"/>
      <c r="C232" s="2"/>
      <c r="D232" s="5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1329"/>
      <c r="S232" s="1326"/>
      <c r="T232" s="1326"/>
      <c r="U232" s="1326"/>
      <c r="V232" s="1326"/>
      <c r="W232" s="1326"/>
      <c r="X232" s="1326"/>
      <c r="Y232" s="1326"/>
      <c r="Z232" s="1326"/>
      <c r="AA232" s="1326"/>
      <c r="AB232" s="1326"/>
      <c r="AC232" s="1326"/>
      <c r="AD232" s="1326"/>
      <c r="AE232" s="1326"/>
      <c r="AF232" s="1326"/>
      <c r="AG232" s="1326"/>
      <c r="AH232" s="1326"/>
      <c r="AI232" s="1326"/>
      <c r="AJ232" s="1326"/>
      <c r="AK232" s="1326"/>
      <c r="AL232" s="1326"/>
      <c r="AM232" s="1326"/>
      <c r="AN232" s="1326"/>
      <c r="AO232" s="1326"/>
      <c r="AP232" s="1326"/>
      <c r="AQ232" s="1326"/>
      <c r="AR232" s="1326"/>
      <c r="AS232" s="1326"/>
      <c r="AT232" s="1326"/>
      <c r="AU232" s="1326"/>
      <c r="AV232" s="1326"/>
      <c r="AW232" s="1326"/>
      <c r="AX232" s="1326"/>
      <c r="AY232" s="1326"/>
      <c r="AZ232" s="1326"/>
      <c r="BA232" s="1326"/>
      <c r="BB232" s="1326"/>
      <c r="BC232" s="1324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  <c r="CV232" s="8"/>
      <c r="CW232" s="8"/>
      <c r="CX232" s="8"/>
      <c r="CY232" s="8"/>
      <c r="CZ232" s="8"/>
      <c r="DA232" s="8"/>
      <c r="DB232" s="8"/>
      <c r="DC232" s="8"/>
      <c r="DD232" s="8"/>
      <c r="DE232" s="8"/>
      <c r="DF232" s="8"/>
      <c r="DG232" s="8"/>
      <c r="DH232" s="8"/>
      <c r="DI232" s="8"/>
      <c r="DJ232" s="8"/>
      <c r="DK232" s="8"/>
      <c r="DL232" s="8"/>
      <c r="DM232" s="8"/>
      <c r="DN232" s="8"/>
      <c r="DO232" s="8"/>
      <c r="DP232" s="8"/>
      <c r="DQ232" s="8"/>
      <c r="DR232" s="8"/>
      <c r="DS232" s="8"/>
      <c r="DT232" s="8"/>
      <c r="DU232" s="8"/>
      <c r="DV232" s="8"/>
      <c r="DW232" s="8"/>
      <c r="DX232" s="8"/>
      <c r="DY232" s="8"/>
      <c r="DZ232" s="8"/>
      <c r="EA232" s="8"/>
      <c r="EB232" s="8"/>
      <c r="EC232" s="8"/>
      <c r="ED232" s="8"/>
      <c r="EE232" s="8"/>
      <c r="EF232" s="8"/>
      <c r="EG232" s="8"/>
      <c r="EH232" s="8"/>
      <c r="EI232" s="8"/>
      <c r="EJ232" s="8"/>
      <c r="EK232" s="8"/>
      <c r="EL232" s="8"/>
      <c r="EM232" s="8"/>
      <c r="EN232" s="8"/>
      <c r="EO232" s="8"/>
      <c r="EP232" s="8"/>
      <c r="EQ232" s="8"/>
      <c r="ER232" s="8"/>
      <c r="ES232" s="8"/>
      <c r="ET232" s="8"/>
      <c r="EU232" s="8"/>
      <c r="EV232" s="8"/>
      <c r="EW232" s="8"/>
      <c r="EX232" s="8"/>
      <c r="EY232" s="8"/>
      <c r="EZ232" s="8"/>
      <c r="FA232" s="8"/>
      <c r="FB232" s="8"/>
    </row>
    <row r="233" spans="2:158">
      <c r="B233" s="2"/>
      <c r="C233" s="2"/>
      <c r="D233" s="5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1329"/>
      <c r="S233" s="1326"/>
      <c r="T233" s="1326"/>
      <c r="U233" s="1326"/>
      <c r="V233" s="1326"/>
      <c r="W233" s="1326"/>
      <c r="X233" s="1326"/>
      <c r="Y233" s="1326"/>
      <c r="Z233" s="1326"/>
      <c r="AA233" s="1326"/>
      <c r="AB233" s="1326"/>
      <c r="AC233" s="1326"/>
      <c r="AD233" s="1326"/>
      <c r="AE233" s="1326"/>
      <c r="AF233" s="1326"/>
      <c r="AG233" s="1326"/>
      <c r="AH233" s="1326"/>
      <c r="AI233" s="1326"/>
      <c r="AJ233" s="1326"/>
      <c r="AK233" s="1326"/>
      <c r="AL233" s="1326"/>
      <c r="AM233" s="1326"/>
      <c r="AN233" s="1326"/>
      <c r="AO233" s="1326"/>
      <c r="AP233" s="1326"/>
      <c r="AQ233" s="1326"/>
      <c r="AR233" s="1326"/>
      <c r="AS233" s="1326"/>
      <c r="AT233" s="1326"/>
      <c r="AU233" s="1326"/>
      <c r="AV233" s="1326"/>
      <c r="AW233" s="1326"/>
      <c r="AX233" s="1326"/>
      <c r="AY233" s="1326"/>
      <c r="AZ233" s="1326"/>
      <c r="BA233" s="1326"/>
      <c r="BB233" s="1326"/>
      <c r="BC233" s="1324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  <c r="CS233" s="8"/>
      <c r="CT233" s="8"/>
      <c r="CU233" s="8"/>
      <c r="CV233" s="8"/>
      <c r="CW233" s="8"/>
      <c r="CX233" s="8"/>
      <c r="CY233" s="8"/>
      <c r="CZ233" s="8"/>
      <c r="DA233" s="8"/>
      <c r="DB233" s="8"/>
      <c r="DC233" s="8"/>
      <c r="DD233" s="8"/>
      <c r="DE233" s="8"/>
      <c r="DF233" s="8"/>
      <c r="DG233" s="8"/>
      <c r="DH233" s="8"/>
      <c r="DI233" s="8"/>
      <c r="DJ233" s="8"/>
      <c r="DK233" s="8"/>
      <c r="DL233" s="8"/>
      <c r="DM233" s="8"/>
      <c r="DN233" s="8"/>
      <c r="DO233" s="8"/>
      <c r="DP233" s="8"/>
      <c r="DQ233" s="8"/>
      <c r="DR233" s="8"/>
      <c r="DS233" s="8"/>
      <c r="DT233" s="8"/>
      <c r="DU233" s="8"/>
      <c r="DV233" s="8"/>
      <c r="DW233" s="8"/>
      <c r="DX233" s="8"/>
      <c r="DY233" s="8"/>
      <c r="DZ233" s="8"/>
      <c r="EA233" s="8"/>
      <c r="EB233" s="8"/>
      <c r="EC233" s="8"/>
      <c r="ED233" s="8"/>
      <c r="EE233" s="8"/>
      <c r="EF233" s="8"/>
      <c r="EG233" s="8"/>
      <c r="EH233" s="8"/>
      <c r="EI233" s="8"/>
      <c r="EJ233" s="8"/>
      <c r="EK233" s="8"/>
      <c r="EL233" s="8"/>
      <c r="EM233" s="8"/>
      <c r="EN233" s="8"/>
      <c r="EO233" s="8"/>
      <c r="EP233" s="8"/>
      <c r="EQ233" s="8"/>
      <c r="ER233" s="8"/>
      <c r="ES233" s="8"/>
      <c r="ET233" s="8"/>
      <c r="EU233" s="8"/>
      <c r="EV233" s="8"/>
      <c r="EW233" s="8"/>
      <c r="EX233" s="8"/>
      <c r="EY233" s="8"/>
      <c r="EZ233" s="8"/>
      <c r="FA233" s="8"/>
      <c r="FB233" s="8"/>
    </row>
    <row r="234" spans="2:158">
      <c r="B234" s="2"/>
      <c r="C234" s="2"/>
      <c r="D234" s="5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1329"/>
      <c r="S234" s="1326"/>
      <c r="T234" s="1326"/>
      <c r="U234" s="1326"/>
      <c r="V234" s="1326"/>
      <c r="W234" s="1326"/>
      <c r="X234" s="1326"/>
      <c r="Y234" s="1326"/>
      <c r="Z234" s="1326"/>
      <c r="AA234" s="1326"/>
      <c r="AB234" s="1326"/>
      <c r="AC234" s="1326"/>
      <c r="AD234" s="1326"/>
      <c r="AE234" s="1326"/>
      <c r="AF234" s="1326"/>
      <c r="AG234" s="1326"/>
      <c r="AH234" s="1326"/>
      <c r="AI234" s="1326"/>
      <c r="AJ234" s="1326"/>
      <c r="AK234" s="1326"/>
      <c r="AL234" s="1326"/>
      <c r="AM234" s="1326"/>
      <c r="AN234" s="1326"/>
      <c r="AO234" s="1326"/>
      <c r="AP234" s="1326"/>
      <c r="AQ234" s="1326"/>
      <c r="AR234" s="1326"/>
      <c r="AS234" s="1326"/>
      <c r="AT234" s="1326"/>
      <c r="AU234" s="1326"/>
      <c r="AV234" s="1326"/>
      <c r="AW234" s="1326"/>
      <c r="AX234" s="1326"/>
      <c r="AY234" s="1326"/>
      <c r="AZ234" s="1326"/>
      <c r="BA234" s="1326"/>
      <c r="BB234" s="1326"/>
      <c r="BC234" s="1324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  <c r="DA234" s="8"/>
      <c r="DB234" s="8"/>
      <c r="DC234" s="8"/>
      <c r="DD234" s="8"/>
      <c r="DE234" s="8"/>
      <c r="DF234" s="8"/>
      <c r="DG234" s="8"/>
      <c r="DH234" s="8"/>
      <c r="DI234" s="8"/>
      <c r="DJ234" s="8"/>
      <c r="DK234" s="8"/>
      <c r="DL234" s="8"/>
      <c r="DM234" s="8"/>
      <c r="DN234" s="8"/>
      <c r="DO234" s="8"/>
      <c r="DP234" s="8"/>
      <c r="DQ234" s="8"/>
      <c r="DR234" s="8"/>
      <c r="DS234" s="8"/>
      <c r="DT234" s="8"/>
      <c r="DU234" s="8"/>
      <c r="DV234" s="8"/>
      <c r="DW234" s="8"/>
      <c r="DX234" s="8"/>
      <c r="DY234" s="8"/>
      <c r="DZ234" s="8"/>
      <c r="EA234" s="8"/>
      <c r="EB234" s="8"/>
      <c r="EC234" s="8"/>
      <c r="ED234" s="8"/>
      <c r="EE234" s="8"/>
      <c r="EF234" s="8"/>
      <c r="EG234" s="8"/>
      <c r="EH234" s="8"/>
      <c r="EI234" s="8"/>
      <c r="EJ234" s="8"/>
      <c r="EK234" s="8"/>
      <c r="EL234" s="8"/>
      <c r="EM234" s="8"/>
      <c r="EN234" s="8"/>
      <c r="EO234" s="8"/>
      <c r="EP234" s="8"/>
      <c r="EQ234" s="8"/>
      <c r="ER234" s="8"/>
      <c r="ES234" s="8"/>
      <c r="ET234" s="8"/>
      <c r="EU234" s="8"/>
      <c r="EV234" s="8"/>
      <c r="EW234" s="8"/>
      <c r="EX234" s="8"/>
      <c r="EY234" s="8"/>
      <c r="EZ234" s="8"/>
      <c r="FA234" s="8"/>
      <c r="FB234" s="8"/>
    </row>
    <row r="235" spans="2:158">
      <c r="B235" s="2"/>
      <c r="C235" s="2"/>
      <c r="D235" s="5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1329"/>
      <c r="S235" s="1326"/>
      <c r="T235" s="1326"/>
      <c r="U235" s="1326"/>
      <c r="V235" s="1326"/>
      <c r="W235" s="1326"/>
      <c r="X235" s="1326"/>
      <c r="Y235" s="1326"/>
      <c r="Z235" s="1326"/>
      <c r="AA235" s="1326"/>
      <c r="AB235" s="1326"/>
      <c r="AC235" s="1326"/>
      <c r="AD235" s="1326"/>
      <c r="AE235" s="1326"/>
      <c r="AF235" s="1326"/>
      <c r="AG235" s="1326"/>
      <c r="AH235" s="1326"/>
      <c r="AI235" s="1326"/>
      <c r="AJ235" s="1326"/>
      <c r="AK235" s="1326"/>
      <c r="AL235" s="1326"/>
      <c r="AM235" s="1326"/>
      <c r="AN235" s="1326"/>
      <c r="AO235" s="1326"/>
      <c r="AP235" s="1326"/>
      <c r="AQ235" s="1326"/>
      <c r="AR235" s="1326"/>
      <c r="AS235" s="1326"/>
      <c r="AT235" s="1326"/>
      <c r="AU235" s="1326"/>
      <c r="AV235" s="1326"/>
      <c r="AW235" s="1326"/>
      <c r="AX235" s="1326"/>
      <c r="AY235" s="1326"/>
      <c r="AZ235" s="1326"/>
      <c r="BA235" s="1326"/>
      <c r="BB235" s="1326"/>
      <c r="BC235" s="1324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  <c r="CS235" s="8"/>
      <c r="CT235" s="8"/>
      <c r="CU235" s="8"/>
      <c r="CV235" s="8"/>
      <c r="CW235" s="8"/>
      <c r="CX235" s="8"/>
      <c r="CY235" s="8"/>
      <c r="CZ235" s="8"/>
      <c r="DA235" s="8"/>
      <c r="DB235" s="8"/>
      <c r="DC235" s="8"/>
      <c r="DD235" s="8"/>
      <c r="DE235" s="8"/>
      <c r="DF235" s="8"/>
      <c r="DG235" s="8"/>
      <c r="DH235" s="8"/>
      <c r="DI235" s="8"/>
      <c r="DJ235" s="8"/>
      <c r="DK235" s="8"/>
      <c r="DL235" s="8"/>
      <c r="DM235" s="8"/>
      <c r="DN235" s="8"/>
      <c r="DO235" s="8"/>
      <c r="DP235" s="8"/>
      <c r="DQ235" s="8"/>
      <c r="DR235" s="8"/>
      <c r="DS235" s="8"/>
      <c r="DT235" s="8"/>
      <c r="DU235" s="8"/>
      <c r="DV235" s="8"/>
      <c r="DW235" s="8"/>
      <c r="DX235" s="8"/>
      <c r="DY235" s="8"/>
      <c r="DZ235" s="8"/>
      <c r="EA235" s="8"/>
      <c r="EB235" s="8"/>
      <c r="EC235" s="8"/>
      <c r="ED235" s="8"/>
      <c r="EE235" s="8"/>
      <c r="EF235" s="8"/>
      <c r="EG235" s="8"/>
      <c r="EH235" s="8"/>
      <c r="EI235" s="8"/>
      <c r="EJ235" s="8"/>
      <c r="EK235" s="8"/>
      <c r="EL235" s="8"/>
      <c r="EM235" s="8"/>
      <c r="EN235" s="8"/>
      <c r="EO235" s="8"/>
      <c r="EP235" s="8"/>
      <c r="EQ235" s="8"/>
      <c r="ER235" s="8"/>
      <c r="ES235" s="8"/>
      <c r="ET235" s="8"/>
      <c r="EU235" s="8"/>
      <c r="EV235" s="8"/>
      <c r="EW235" s="8"/>
      <c r="EX235" s="8"/>
      <c r="EY235" s="8"/>
      <c r="EZ235" s="8"/>
      <c r="FA235" s="8"/>
      <c r="FB235" s="8"/>
    </row>
    <row r="236" spans="2:158">
      <c r="B236" s="2"/>
      <c r="C236" s="2"/>
      <c r="D236" s="5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1329"/>
      <c r="S236" s="1326"/>
      <c r="T236" s="1326"/>
      <c r="U236" s="1326"/>
      <c r="V236" s="1326"/>
      <c r="W236" s="1326"/>
      <c r="X236" s="1326"/>
      <c r="Y236" s="1326"/>
      <c r="Z236" s="1326"/>
      <c r="AA236" s="1326"/>
      <c r="AB236" s="1326"/>
      <c r="AC236" s="1326"/>
      <c r="AD236" s="1326"/>
      <c r="AE236" s="1326"/>
      <c r="AF236" s="1326"/>
      <c r="AG236" s="1326"/>
      <c r="AH236" s="1326"/>
      <c r="AI236" s="1326"/>
      <c r="AJ236" s="1326"/>
      <c r="AK236" s="1326"/>
      <c r="AL236" s="1326"/>
      <c r="AM236" s="1326"/>
      <c r="AN236" s="1326"/>
      <c r="AO236" s="1326"/>
      <c r="AP236" s="1326"/>
      <c r="AQ236" s="1326"/>
      <c r="AR236" s="1326"/>
      <c r="AS236" s="1326"/>
      <c r="AT236" s="1326"/>
      <c r="AU236" s="1326"/>
      <c r="AV236" s="1326"/>
      <c r="AW236" s="1326"/>
      <c r="AX236" s="1326"/>
      <c r="AY236" s="1326"/>
      <c r="AZ236" s="1326"/>
      <c r="BA236" s="1326"/>
      <c r="BB236" s="1326"/>
      <c r="BC236" s="1324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  <c r="DA236" s="8"/>
      <c r="DB236" s="8"/>
      <c r="DC236" s="8"/>
      <c r="DD236" s="8"/>
      <c r="DE236" s="8"/>
      <c r="DF236" s="8"/>
      <c r="DG236" s="8"/>
      <c r="DH236" s="8"/>
      <c r="DI236" s="8"/>
      <c r="DJ236" s="8"/>
      <c r="DK236" s="8"/>
      <c r="DL236" s="8"/>
      <c r="DM236" s="8"/>
      <c r="DN236" s="8"/>
      <c r="DO236" s="8"/>
      <c r="DP236" s="8"/>
      <c r="DQ236" s="8"/>
      <c r="DR236" s="8"/>
      <c r="DS236" s="8"/>
      <c r="DT236" s="8"/>
      <c r="DU236" s="8"/>
      <c r="DV236" s="8"/>
      <c r="DW236" s="8"/>
      <c r="DX236" s="8"/>
      <c r="DY236" s="8"/>
      <c r="DZ236" s="8"/>
      <c r="EA236" s="8"/>
      <c r="EB236" s="8"/>
      <c r="EC236" s="8"/>
      <c r="ED236" s="8"/>
      <c r="EE236" s="8"/>
      <c r="EF236" s="8"/>
      <c r="EG236" s="8"/>
      <c r="EH236" s="8"/>
      <c r="EI236" s="8"/>
      <c r="EJ236" s="8"/>
      <c r="EK236" s="8"/>
      <c r="EL236" s="8"/>
      <c r="EM236" s="8"/>
      <c r="EN236" s="8"/>
      <c r="EO236" s="8"/>
      <c r="EP236" s="8"/>
      <c r="EQ236" s="8"/>
      <c r="ER236" s="8"/>
      <c r="ES236" s="8"/>
      <c r="ET236" s="8"/>
      <c r="EU236" s="8"/>
      <c r="EV236" s="8"/>
      <c r="EW236" s="8"/>
      <c r="EX236" s="8"/>
      <c r="EY236" s="8"/>
      <c r="EZ236" s="8"/>
      <c r="FA236" s="8"/>
      <c r="FB236" s="8"/>
    </row>
    <row r="237" spans="2:158">
      <c r="B237" s="2"/>
      <c r="C237" s="2"/>
      <c r="D237" s="5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1329"/>
      <c r="S237" s="1326"/>
      <c r="T237" s="1326"/>
      <c r="U237" s="1482" t="s">
        <v>48</v>
      </c>
      <c r="V237" s="1326"/>
      <c r="W237" s="1326"/>
      <c r="X237" s="1326"/>
      <c r="Y237" s="1326"/>
      <c r="Z237" s="1326"/>
      <c r="AA237" s="1326"/>
      <c r="AB237" s="1326"/>
      <c r="AC237" s="1326"/>
      <c r="AD237" s="1326"/>
      <c r="AE237" s="1326"/>
      <c r="AF237" s="1326"/>
      <c r="AG237" s="1326"/>
      <c r="AH237" s="1326"/>
      <c r="AI237" s="1326"/>
      <c r="AJ237" s="1326"/>
      <c r="AK237" s="1326"/>
      <c r="AL237" s="1326"/>
      <c r="AM237" s="1326"/>
      <c r="AN237" s="1326"/>
      <c r="AO237" s="1326"/>
      <c r="AP237" s="1326"/>
      <c r="AQ237" s="1326"/>
      <c r="AR237" s="1326"/>
      <c r="AS237" s="1326"/>
      <c r="AT237" s="1326"/>
      <c r="AU237" s="1326"/>
      <c r="AV237" s="1326"/>
      <c r="AW237" s="1326"/>
      <c r="AX237" s="1326"/>
      <c r="AY237" s="1326"/>
      <c r="AZ237" s="1326"/>
      <c r="BA237" s="1326"/>
      <c r="BB237" s="1326"/>
      <c r="BC237" s="1324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  <c r="CV237" s="8"/>
      <c r="CW237" s="8"/>
      <c r="CX237" s="8"/>
      <c r="CY237" s="8"/>
      <c r="CZ237" s="8"/>
      <c r="DA237" s="8"/>
      <c r="DB237" s="8"/>
      <c r="DC237" s="8"/>
      <c r="DD237" s="8"/>
      <c r="DE237" s="8"/>
      <c r="DF237" s="8"/>
      <c r="DG237" s="8"/>
      <c r="DH237" s="8"/>
      <c r="DI237" s="8"/>
      <c r="DJ237" s="8"/>
      <c r="DK237" s="8"/>
      <c r="DL237" s="8"/>
      <c r="DM237" s="8"/>
      <c r="DN237" s="8"/>
      <c r="DO237" s="8"/>
      <c r="DP237" s="8"/>
      <c r="DQ237" s="8"/>
      <c r="DR237" s="8"/>
      <c r="DS237" s="8"/>
      <c r="DT237" s="8"/>
      <c r="DU237" s="8"/>
      <c r="DV237" s="8"/>
      <c r="DW237" s="8"/>
      <c r="DX237" s="8"/>
      <c r="DY237" s="8"/>
      <c r="DZ237" s="8"/>
      <c r="EA237" s="8"/>
      <c r="EB237" s="8"/>
      <c r="EC237" s="8"/>
      <c r="ED237" s="8"/>
      <c r="EE237" s="8"/>
      <c r="EF237" s="8"/>
      <c r="EG237" s="8"/>
      <c r="EH237" s="8"/>
      <c r="EI237" s="8"/>
      <c r="EJ237" s="8"/>
      <c r="EK237" s="8"/>
      <c r="EL237" s="8"/>
      <c r="EM237" s="8"/>
      <c r="EN237" s="8"/>
      <c r="EO237" s="8"/>
      <c r="EP237" s="8"/>
      <c r="EQ237" s="8"/>
      <c r="ER237" s="8"/>
      <c r="ES237" s="8"/>
      <c r="ET237" s="8"/>
      <c r="EU237" s="8"/>
      <c r="EV237" s="8"/>
      <c r="EW237" s="8"/>
      <c r="EX237" s="8"/>
      <c r="EY237" s="8"/>
      <c r="EZ237" s="8"/>
      <c r="FA237" s="8"/>
      <c r="FB237" s="8"/>
    </row>
    <row r="238" spans="2:158">
      <c r="B238" s="2"/>
      <c r="C238" s="2"/>
      <c r="D238" s="5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1329"/>
      <c r="S238" s="1326"/>
      <c r="T238" s="1326"/>
      <c r="U238" s="1326"/>
      <c r="V238" s="1326"/>
      <c r="W238" s="1326"/>
      <c r="X238" s="1326"/>
      <c r="Y238" s="1326"/>
      <c r="Z238" s="1326"/>
      <c r="AA238" s="1326"/>
      <c r="AB238" s="1326"/>
      <c r="AC238" s="1326"/>
      <c r="AD238" s="1326"/>
      <c r="AE238" s="1326"/>
      <c r="AF238" s="1326"/>
      <c r="AG238" s="1326"/>
      <c r="AH238" s="1326"/>
      <c r="AI238" s="1326"/>
      <c r="AJ238" s="1326"/>
      <c r="AK238" s="1326"/>
      <c r="AL238" s="1326"/>
      <c r="AM238" s="1326"/>
      <c r="AN238" s="1326"/>
      <c r="AO238" s="1326"/>
      <c r="AP238" s="1326"/>
      <c r="AQ238" s="1326"/>
      <c r="AR238" s="1326"/>
      <c r="AS238" s="1326"/>
      <c r="AT238" s="1326"/>
      <c r="AU238" s="1326"/>
      <c r="AV238" s="1326"/>
      <c r="AW238" s="1326"/>
      <c r="AX238" s="1326"/>
      <c r="AY238" s="1326"/>
      <c r="AZ238" s="1326"/>
      <c r="BA238" s="1326"/>
      <c r="BB238" s="1326"/>
      <c r="BC238" s="1324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  <c r="CV238" s="8"/>
      <c r="CW238" s="8"/>
      <c r="CX238" s="8"/>
      <c r="CY238" s="8"/>
      <c r="CZ238" s="8"/>
      <c r="DA238" s="8"/>
      <c r="DB238" s="8"/>
      <c r="DC238" s="8"/>
      <c r="DD238" s="8"/>
      <c r="DE238" s="8"/>
      <c r="DF238" s="8"/>
      <c r="DG238" s="8"/>
      <c r="DH238" s="8"/>
      <c r="DI238" s="8"/>
      <c r="DJ238" s="8"/>
      <c r="DK238" s="8"/>
      <c r="DL238" s="8"/>
      <c r="DM238" s="8"/>
      <c r="DN238" s="8"/>
      <c r="DO238" s="8"/>
      <c r="DP238" s="8"/>
      <c r="DQ238" s="8"/>
      <c r="DR238" s="8"/>
      <c r="DS238" s="8"/>
      <c r="DT238" s="8"/>
      <c r="DU238" s="8"/>
      <c r="DV238" s="8"/>
      <c r="DW238" s="8"/>
      <c r="DX238" s="8"/>
      <c r="DY238" s="8"/>
      <c r="DZ238" s="8"/>
      <c r="EA238" s="8"/>
      <c r="EB238" s="8"/>
      <c r="EC238" s="8"/>
      <c r="ED238" s="8"/>
      <c r="EE238" s="8"/>
      <c r="EF238" s="8"/>
      <c r="EG238" s="8"/>
      <c r="EH238" s="8"/>
      <c r="EI238" s="8"/>
      <c r="EJ238" s="8"/>
      <c r="EK238" s="8"/>
      <c r="EL238" s="8"/>
      <c r="EM238" s="8"/>
      <c r="EN238" s="8"/>
      <c r="EO238" s="8"/>
      <c r="EP238" s="8"/>
      <c r="EQ238" s="8"/>
      <c r="ER238" s="8"/>
      <c r="ES238" s="8"/>
      <c r="ET238" s="8"/>
      <c r="EU238" s="8"/>
      <c r="EV238" s="8"/>
      <c r="EW238" s="8"/>
      <c r="EX238" s="8"/>
      <c r="EY238" s="8"/>
      <c r="EZ238" s="8"/>
      <c r="FA238" s="8"/>
      <c r="FB238" s="8"/>
    </row>
    <row r="239" spans="2:158">
      <c r="B239" s="2"/>
      <c r="C239" s="2"/>
      <c r="D239" s="5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1329"/>
      <c r="S239" s="1326"/>
      <c r="T239" s="1326"/>
      <c r="U239" s="1483" t="s">
        <v>108</v>
      </c>
      <c r="V239" s="1483" t="s">
        <v>109</v>
      </c>
      <c r="W239" s="1483" t="s">
        <v>110</v>
      </c>
      <c r="X239" s="1483" t="s">
        <v>111</v>
      </c>
      <c r="Y239" s="1483" t="s">
        <v>112</v>
      </c>
      <c r="Z239" s="1483" t="s">
        <v>113</v>
      </c>
      <c r="AA239" s="1483" t="s">
        <v>114</v>
      </c>
      <c r="AB239" s="1483" t="s">
        <v>115</v>
      </c>
      <c r="AC239" s="1483" t="s">
        <v>116</v>
      </c>
      <c r="AD239" s="1483" t="s">
        <v>117</v>
      </c>
      <c r="AE239" s="1483" t="s">
        <v>118</v>
      </c>
      <c r="AF239" s="1483" t="s">
        <v>119</v>
      </c>
      <c r="AG239" s="1477"/>
      <c r="AH239" s="1326"/>
      <c r="AI239" s="1326"/>
      <c r="AJ239" s="1326"/>
      <c r="AK239" s="1326"/>
      <c r="AL239" s="1326"/>
      <c r="AM239" s="1326"/>
      <c r="AN239" s="1326"/>
      <c r="AO239" s="1326"/>
      <c r="AP239" s="1326"/>
      <c r="AQ239" s="1326"/>
      <c r="AR239" s="1326"/>
      <c r="AS239" s="1326"/>
      <c r="AT239" s="1326"/>
      <c r="AU239" s="1326"/>
      <c r="AV239" s="1326"/>
      <c r="AW239" s="1326"/>
      <c r="AX239" s="1326"/>
      <c r="AY239" s="1326"/>
      <c r="AZ239" s="1326"/>
      <c r="BA239" s="1326"/>
      <c r="BB239" s="1326"/>
      <c r="BC239" s="1324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  <c r="DA239" s="8"/>
      <c r="DB239" s="8"/>
      <c r="DC239" s="8"/>
      <c r="DD239" s="8"/>
      <c r="DE239" s="8"/>
      <c r="DF239" s="8"/>
      <c r="DG239" s="8"/>
      <c r="DH239" s="8"/>
      <c r="DI239" s="8"/>
      <c r="DJ239" s="8"/>
      <c r="DK239" s="8"/>
      <c r="DL239" s="8"/>
      <c r="DM239" s="8"/>
      <c r="DN239" s="8"/>
      <c r="DO239" s="8"/>
      <c r="DP239" s="8"/>
      <c r="DQ239" s="8"/>
      <c r="DR239" s="8"/>
      <c r="DS239" s="8"/>
      <c r="DT239" s="8"/>
      <c r="DU239" s="8"/>
      <c r="DV239" s="8"/>
      <c r="DW239" s="8"/>
      <c r="DX239" s="8"/>
      <c r="DY239" s="8"/>
      <c r="DZ239" s="8"/>
      <c r="EA239" s="8"/>
      <c r="EB239" s="8"/>
      <c r="EC239" s="8"/>
      <c r="ED239" s="8"/>
      <c r="EE239" s="8"/>
      <c r="EF239" s="8"/>
      <c r="EG239" s="8"/>
      <c r="EH239" s="8"/>
      <c r="EI239" s="8"/>
      <c r="EJ239" s="8"/>
      <c r="EK239" s="8"/>
      <c r="EL239" s="8"/>
      <c r="EM239" s="8"/>
      <c r="EN239" s="8"/>
      <c r="EO239" s="8"/>
      <c r="EP239" s="8"/>
      <c r="EQ239" s="8"/>
      <c r="ER239" s="8"/>
      <c r="ES239" s="8"/>
      <c r="ET239" s="8"/>
      <c r="EU239" s="8"/>
      <c r="EV239" s="8"/>
      <c r="EW239" s="8"/>
      <c r="EX239" s="8"/>
      <c r="EY239" s="8"/>
      <c r="EZ239" s="8"/>
      <c r="FA239" s="8"/>
      <c r="FB239" s="8"/>
    </row>
    <row r="240" spans="2:158">
      <c r="B240" s="2"/>
      <c r="C240" s="2"/>
      <c r="D240" s="5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1329"/>
      <c r="S240" s="1326"/>
      <c r="T240" s="1326" t="s">
        <v>311</v>
      </c>
      <c r="U240" s="1484">
        <f>E60</f>
        <v>155.22077200000001</v>
      </c>
      <c r="V240" s="1484">
        <f t="shared" ref="V240:AF240" si="22">F60</f>
        <v>150.30422409999991</v>
      </c>
      <c r="W240" s="1484">
        <f t="shared" si="22"/>
        <v>174.17681839999997</v>
      </c>
      <c r="X240" s="1484">
        <f t="shared" si="22"/>
        <v>166.81471690000001</v>
      </c>
      <c r="Y240" s="1484">
        <f t="shared" si="22"/>
        <v>169.58924609999997</v>
      </c>
      <c r="Z240" s="1484">
        <f t="shared" si="22"/>
        <v>153.96064920000009</v>
      </c>
      <c r="AA240" s="1484">
        <f t="shared" si="22"/>
        <v>150.95487619999994</v>
      </c>
      <c r="AB240" s="1484">
        <f t="shared" si="22"/>
        <v>160.48448259999984</v>
      </c>
      <c r="AC240" s="1484">
        <f t="shared" si="22"/>
        <v>161.88722060000001</v>
      </c>
      <c r="AD240" s="1484">
        <f t="shared" si="22"/>
        <v>154.03091490000006</v>
      </c>
      <c r="AE240" s="1484">
        <f t="shared" si="22"/>
        <v>161.06718809999992</v>
      </c>
      <c r="AF240" s="1484">
        <f t="shared" si="22"/>
        <v>165.19494579999997</v>
      </c>
      <c r="AG240" s="1476">
        <f t="shared" ref="AG240:AG250" si="23">SUM(U240:AF240)</f>
        <v>1923.6860548999996</v>
      </c>
      <c r="AH240" s="1326"/>
      <c r="AI240" s="1326"/>
      <c r="AJ240" s="1326"/>
      <c r="AK240" s="1326"/>
      <c r="AL240" s="1326"/>
      <c r="AM240" s="1326"/>
      <c r="AN240" s="1326"/>
      <c r="AO240" s="1326"/>
      <c r="AP240" s="1326"/>
      <c r="AQ240" s="1326"/>
      <c r="AR240" s="1326"/>
      <c r="AS240" s="1326"/>
      <c r="AT240" s="1326"/>
      <c r="AU240" s="1326"/>
      <c r="AV240" s="1326"/>
      <c r="AW240" s="1326"/>
      <c r="AX240" s="1326"/>
      <c r="AY240" s="1326"/>
      <c r="AZ240" s="1326"/>
      <c r="BA240" s="1326"/>
      <c r="BB240" s="1326"/>
      <c r="BC240" s="1324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  <c r="DA240" s="8"/>
      <c r="DB240" s="8"/>
      <c r="DC240" s="8"/>
      <c r="DD240" s="8"/>
      <c r="DE240" s="8"/>
      <c r="DF240" s="8"/>
      <c r="DG240" s="8"/>
      <c r="DH240" s="8"/>
      <c r="DI240" s="8"/>
      <c r="DJ240" s="8"/>
      <c r="DK240" s="8"/>
      <c r="DL240" s="8"/>
      <c r="DM240" s="8"/>
      <c r="DN240" s="8"/>
      <c r="DO240" s="8"/>
      <c r="DP240" s="8"/>
      <c r="DQ240" s="8"/>
      <c r="DR240" s="8"/>
      <c r="DS240" s="8"/>
      <c r="DT240" s="8"/>
      <c r="DU240" s="8"/>
      <c r="DV240" s="8"/>
      <c r="DW240" s="8"/>
      <c r="DX240" s="8"/>
      <c r="DY240" s="8"/>
      <c r="DZ240" s="8"/>
      <c r="EA240" s="8"/>
      <c r="EB240" s="8"/>
      <c r="EC240" s="8"/>
      <c r="ED240" s="8"/>
      <c r="EE240" s="8"/>
      <c r="EF240" s="8"/>
      <c r="EG240" s="8"/>
      <c r="EH240" s="8"/>
      <c r="EI240" s="8"/>
      <c r="EJ240" s="8"/>
      <c r="EK240" s="8"/>
      <c r="EL240" s="8"/>
      <c r="EM240" s="8"/>
      <c r="EN240" s="8"/>
      <c r="EO240" s="8"/>
      <c r="EP240" s="8"/>
      <c r="EQ240" s="8"/>
      <c r="ER240" s="8"/>
      <c r="ES240" s="8"/>
      <c r="ET240" s="8"/>
      <c r="EU240" s="8"/>
      <c r="EV240" s="8"/>
      <c r="EW240" s="8"/>
      <c r="EX240" s="8"/>
      <c r="EY240" s="8"/>
      <c r="EZ240" s="8"/>
      <c r="FA240" s="8"/>
      <c r="FB240" s="8"/>
    </row>
    <row r="241" spans="2:158">
      <c r="B241" s="2"/>
      <c r="C241" s="2"/>
      <c r="D241" s="5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1329"/>
      <c r="S241" s="1326"/>
      <c r="T241" s="1326" t="s">
        <v>249</v>
      </c>
      <c r="U241" s="1484">
        <f>E68</f>
        <v>85.152595999999974</v>
      </c>
      <c r="V241" s="1484">
        <f t="shared" ref="V241:AF241" si="24">F68</f>
        <v>81.225769000000014</v>
      </c>
      <c r="W241" s="1484">
        <f t="shared" si="24"/>
        <v>91.49317779999997</v>
      </c>
      <c r="X241" s="1484">
        <f t="shared" si="24"/>
        <v>87.389977299999956</v>
      </c>
      <c r="Y241" s="1484">
        <f t="shared" si="24"/>
        <v>87.993525199999993</v>
      </c>
      <c r="Z241" s="1484">
        <f t="shared" si="24"/>
        <v>86.174799799999988</v>
      </c>
      <c r="AA241" s="1484">
        <f t="shared" si="24"/>
        <v>90.221750400000019</v>
      </c>
      <c r="AB241" s="1484">
        <f t="shared" si="24"/>
        <v>92.300457099999988</v>
      </c>
      <c r="AC241" s="1484">
        <f t="shared" si="24"/>
        <v>83.950831900000011</v>
      </c>
      <c r="AD241" s="1484">
        <f t="shared" si="24"/>
        <v>89.027757400000013</v>
      </c>
      <c r="AE241" s="1484">
        <f t="shared" si="24"/>
        <v>83.657345699999979</v>
      </c>
      <c r="AF241" s="1484">
        <f t="shared" si="24"/>
        <v>86.940237399999972</v>
      </c>
      <c r="AG241" s="1476">
        <f t="shared" si="23"/>
        <v>1045.5282249999998</v>
      </c>
      <c r="AH241" s="1326"/>
      <c r="AI241" s="1326"/>
      <c r="AJ241" s="1326"/>
      <c r="AK241" s="1326"/>
      <c r="AL241" s="1326"/>
      <c r="AM241" s="1326"/>
      <c r="AN241" s="1326"/>
      <c r="AO241" s="1326"/>
      <c r="AP241" s="1326"/>
      <c r="AQ241" s="1326"/>
      <c r="AR241" s="1326"/>
      <c r="AS241" s="1326"/>
      <c r="AT241" s="1326"/>
      <c r="AU241" s="1326"/>
      <c r="AV241" s="1326"/>
      <c r="AW241" s="1326"/>
      <c r="AX241" s="1326"/>
      <c r="AY241" s="1326"/>
      <c r="AZ241" s="1326"/>
      <c r="BA241" s="1326"/>
      <c r="BB241" s="1326"/>
      <c r="BC241" s="1324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  <c r="CS241" s="8"/>
      <c r="CT241" s="8"/>
      <c r="CU241" s="8"/>
      <c r="CV241" s="8"/>
      <c r="CW241" s="8"/>
      <c r="CX241" s="8"/>
      <c r="CY241" s="8"/>
      <c r="CZ241" s="8"/>
      <c r="DA241" s="8"/>
      <c r="DB241" s="8"/>
      <c r="DC241" s="8"/>
      <c r="DD241" s="8"/>
      <c r="DE241" s="8"/>
      <c r="DF241" s="8"/>
      <c r="DG241" s="8"/>
      <c r="DH241" s="8"/>
      <c r="DI241" s="8"/>
      <c r="DJ241" s="8"/>
      <c r="DK241" s="8"/>
      <c r="DL241" s="8"/>
      <c r="DM241" s="8"/>
      <c r="DN241" s="8"/>
      <c r="DO241" s="8"/>
      <c r="DP241" s="8"/>
      <c r="DQ241" s="8"/>
      <c r="DR241" s="8"/>
      <c r="DS241" s="8"/>
      <c r="DT241" s="8"/>
      <c r="DU241" s="8"/>
      <c r="DV241" s="8"/>
      <c r="DW241" s="8"/>
      <c r="DX241" s="8"/>
      <c r="DY241" s="8"/>
      <c r="DZ241" s="8"/>
      <c r="EA241" s="8"/>
      <c r="EB241" s="8"/>
      <c r="EC241" s="8"/>
      <c r="ED241" s="8"/>
      <c r="EE241" s="8"/>
      <c r="EF241" s="8"/>
      <c r="EG241" s="8"/>
      <c r="EH241" s="8"/>
      <c r="EI241" s="8"/>
      <c r="EJ241" s="8"/>
      <c r="EK241" s="8"/>
      <c r="EL241" s="8"/>
      <c r="EM241" s="8"/>
      <c r="EN241" s="8"/>
      <c r="EO241" s="8"/>
      <c r="EP241" s="8"/>
      <c r="EQ241" s="8"/>
      <c r="ER241" s="8"/>
      <c r="ES241" s="8"/>
      <c r="ET241" s="8"/>
      <c r="EU241" s="8"/>
      <c r="EV241" s="8"/>
      <c r="EW241" s="8"/>
      <c r="EX241" s="8"/>
      <c r="EY241" s="8"/>
      <c r="EZ241" s="8"/>
      <c r="FA241" s="8"/>
      <c r="FB241" s="8"/>
    </row>
    <row r="242" spans="2:158">
      <c r="B242" s="2"/>
      <c r="C242" s="2"/>
      <c r="D242" s="5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1329"/>
      <c r="S242" s="1326"/>
      <c r="T242" s="1326"/>
      <c r="U242" s="1484"/>
      <c r="V242" s="1484"/>
      <c r="W242" s="1484"/>
      <c r="X242" s="1484"/>
      <c r="Y242" s="1484"/>
      <c r="Z242" s="1484"/>
      <c r="AA242" s="1484"/>
      <c r="AB242" s="1484"/>
      <c r="AC242" s="1484"/>
      <c r="AD242" s="1484"/>
      <c r="AE242" s="1484"/>
      <c r="AF242" s="1484"/>
      <c r="AG242" s="1476"/>
      <c r="AH242" s="1326"/>
      <c r="AI242" s="1326"/>
      <c r="AJ242" s="1326"/>
      <c r="AK242" s="1326"/>
      <c r="AL242" s="1326"/>
      <c r="AM242" s="1326"/>
      <c r="AN242" s="1326"/>
      <c r="AO242" s="1326"/>
      <c r="AP242" s="1326"/>
      <c r="AQ242" s="1326"/>
      <c r="AR242" s="1326"/>
      <c r="AS242" s="1326"/>
      <c r="AT242" s="1326"/>
      <c r="AU242" s="1326"/>
      <c r="AV242" s="1326"/>
      <c r="AW242" s="1326"/>
      <c r="AX242" s="1326"/>
      <c r="AY242" s="1326"/>
      <c r="AZ242" s="1326"/>
      <c r="BA242" s="1326"/>
      <c r="BB242" s="1326"/>
      <c r="BC242" s="1324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8"/>
      <c r="CV242" s="8"/>
      <c r="CW242" s="8"/>
      <c r="CX242" s="8"/>
      <c r="CY242" s="8"/>
      <c r="CZ242" s="8"/>
      <c r="DA242" s="8"/>
      <c r="DB242" s="8"/>
      <c r="DC242" s="8"/>
      <c r="DD242" s="8"/>
      <c r="DE242" s="8"/>
      <c r="DF242" s="8"/>
      <c r="DG242" s="8"/>
      <c r="DH242" s="8"/>
      <c r="DI242" s="8"/>
      <c r="DJ242" s="8"/>
      <c r="DK242" s="8"/>
      <c r="DL242" s="8"/>
      <c r="DM242" s="8"/>
      <c r="DN242" s="8"/>
      <c r="DO242" s="8"/>
      <c r="DP242" s="8"/>
      <c r="DQ242" s="8"/>
      <c r="DR242" s="8"/>
      <c r="DS242" s="8"/>
      <c r="DT242" s="8"/>
      <c r="DU242" s="8"/>
      <c r="DV242" s="8"/>
      <c r="DW242" s="8"/>
      <c r="DX242" s="8"/>
      <c r="DY242" s="8"/>
      <c r="DZ242" s="8"/>
      <c r="EA242" s="8"/>
      <c r="EB242" s="8"/>
      <c r="EC242" s="8"/>
      <c r="ED242" s="8"/>
      <c r="EE242" s="8"/>
      <c r="EF242" s="8"/>
      <c r="EG242" s="8"/>
      <c r="EH242" s="8"/>
      <c r="EI242" s="8"/>
      <c r="EJ242" s="8"/>
      <c r="EK242" s="8"/>
      <c r="EL242" s="8"/>
      <c r="EM242" s="8"/>
      <c r="EN242" s="8"/>
      <c r="EO242" s="8"/>
      <c r="EP242" s="8"/>
      <c r="EQ242" s="8"/>
      <c r="ER242" s="8"/>
      <c r="ES242" s="8"/>
      <c r="ET242" s="8"/>
      <c r="EU242" s="8"/>
      <c r="EV242" s="8"/>
      <c r="EW242" s="8"/>
      <c r="EX242" s="8"/>
      <c r="EY242" s="8"/>
      <c r="EZ242" s="8"/>
      <c r="FA242" s="8"/>
      <c r="FB242" s="8"/>
    </row>
    <row r="243" spans="2:158">
      <c r="B243" s="2"/>
      <c r="C243" s="2"/>
      <c r="D243" s="5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1329"/>
      <c r="S243" s="1326"/>
      <c r="T243" s="1326"/>
      <c r="U243" s="1484"/>
      <c r="V243" s="1484"/>
      <c r="W243" s="1484"/>
      <c r="X243" s="1484"/>
      <c r="Y243" s="1484"/>
      <c r="Z243" s="1484"/>
      <c r="AA243" s="1484"/>
      <c r="AB243" s="1484"/>
      <c r="AC243" s="1484"/>
      <c r="AD243" s="1484"/>
      <c r="AE243" s="1484"/>
      <c r="AF243" s="1484"/>
      <c r="AG243" s="1476"/>
      <c r="AH243" s="1326"/>
      <c r="AI243" s="1326"/>
      <c r="AJ243" s="1326"/>
      <c r="AK243" s="1326"/>
      <c r="AL243" s="1326"/>
      <c r="AM243" s="1326"/>
      <c r="AN243" s="1326"/>
      <c r="AO243" s="1326"/>
      <c r="AP243" s="1326"/>
      <c r="AQ243" s="1326"/>
      <c r="AR243" s="1326"/>
      <c r="AS243" s="1326"/>
      <c r="AT243" s="1326"/>
      <c r="AU243" s="1326"/>
      <c r="AV243" s="1326"/>
      <c r="AW243" s="1326"/>
      <c r="AX243" s="1326"/>
      <c r="AY243" s="1326"/>
      <c r="AZ243" s="1326"/>
      <c r="BA243" s="1326"/>
      <c r="BB243" s="1326"/>
      <c r="BC243" s="1324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  <c r="CS243" s="8"/>
      <c r="CT243" s="8"/>
      <c r="CU243" s="8"/>
      <c r="CV243" s="8"/>
      <c r="CW243" s="8"/>
      <c r="CX243" s="8"/>
      <c r="CY243" s="8"/>
      <c r="CZ243" s="8"/>
      <c r="DA243" s="8"/>
      <c r="DB243" s="8"/>
      <c r="DC243" s="8"/>
      <c r="DD243" s="8"/>
      <c r="DE243" s="8"/>
      <c r="DF243" s="8"/>
      <c r="DG243" s="8"/>
      <c r="DH243" s="8"/>
      <c r="DI243" s="8"/>
      <c r="DJ243" s="8"/>
      <c r="DK243" s="8"/>
      <c r="DL243" s="8"/>
      <c r="DM243" s="8"/>
      <c r="DN243" s="8"/>
      <c r="DO243" s="8"/>
      <c r="DP243" s="8"/>
      <c r="DQ243" s="8"/>
      <c r="DR243" s="8"/>
      <c r="DS243" s="8"/>
      <c r="DT243" s="8"/>
      <c r="DU243" s="8"/>
      <c r="DV243" s="8"/>
      <c r="DW243" s="8"/>
      <c r="DX243" s="8"/>
      <c r="DY243" s="8"/>
      <c r="DZ243" s="8"/>
      <c r="EA243" s="8"/>
      <c r="EB243" s="8"/>
      <c r="EC243" s="8"/>
      <c r="ED243" s="8"/>
      <c r="EE243" s="8"/>
      <c r="EF243" s="8"/>
      <c r="EG243" s="8"/>
      <c r="EH243" s="8"/>
      <c r="EI243" s="8"/>
      <c r="EJ243" s="8"/>
      <c r="EK243" s="8"/>
      <c r="EL243" s="8"/>
      <c r="EM243" s="8"/>
      <c r="EN243" s="8"/>
      <c r="EO243" s="8"/>
      <c r="EP243" s="8"/>
      <c r="EQ243" s="8"/>
      <c r="ER243" s="8"/>
      <c r="ES243" s="8"/>
      <c r="ET243" s="8"/>
      <c r="EU243" s="8"/>
      <c r="EV243" s="8"/>
      <c r="EW243" s="8"/>
      <c r="EX243" s="8"/>
      <c r="EY243" s="8"/>
      <c r="EZ243" s="8"/>
      <c r="FA243" s="8"/>
      <c r="FB243" s="8"/>
    </row>
    <row r="244" spans="2:158">
      <c r="B244" s="2"/>
      <c r="C244" s="2"/>
      <c r="D244" s="5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1329"/>
      <c r="S244" s="1326"/>
      <c r="T244" s="1326"/>
      <c r="U244" s="1484"/>
      <c r="V244" s="1484"/>
      <c r="W244" s="1484"/>
      <c r="X244" s="1484"/>
      <c r="Y244" s="1484"/>
      <c r="Z244" s="1484"/>
      <c r="AA244" s="1484"/>
      <c r="AB244" s="1484"/>
      <c r="AC244" s="1484"/>
      <c r="AD244" s="1484"/>
      <c r="AE244" s="1484"/>
      <c r="AF244" s="1484"/>
      <c r="AG244" s="1476"/>
      <c r="AH244" s="1326"/>
      <c r="AI244" s="1326"/>
      <c r="AJ244" s="1326"/>
      <c r="AK244" s="1326"/>
      <c r="AL244" s="1326"/>
      <c r="AM244" s="1326"/>
      <c r="AN244" s="1326"/>
      <c r="AO244" s="1326"/>
      <c r="AP244" s="1326"/>
      <c r="AQ244" s="1326"/>
      <c r="AR244" s="1326"/>
      <c r="AS244" s="1326"/>
      <c r="AT244" s="1326"/>
      <c r="AU244" s="1326"/>
      <c r="AV244" s="1326"/>
      <c r="AW244" s="1326"/>
      <c r="AX244" s="1326"/>
      <c r="AY244" s="1326"/>
      <c r="AZ244" s="1326"/>
      <c r="BA244" s="1326"/>
      <c r="BB244" s="1326"/>
      <c r="BC244" s="1324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  <c r="CS244" s="8"/>
      <c r="CT244" s="8"/>
      <c r="CU244" s="8"/>
      <c r="CV244" s="8"/>
      <c r="CW244" s="8"/>
      <c r="CX244" s="8"/>
      <c r="CY244" s="8"/>
      <c r="CZ244" s="8"/>
      <c r="DA244" s="8"/>
      <c r="DB244" s="8"/>
      <c r="DC244" s="8"/>
      <c r="DD244" s="8"/>
      <c r="DE244" s="8"/>
      <c r="DF244" s="8"/>
      <c r="DG244" s="8"/>
      <c r="DH244" s="8"/>
      <c r="DI244" s="8"/>
      <c r="DJ244" s="8"/>
      <c r="DK244" s="8"/>
      <c r="DL244" s="8"/>
      <c r="DM244" s="8"/>
      <c r="DN244" s="8"/>
      <c r="DO244" s="8"/>
      <c r="DP244" s="8"/>
      <c r="DQ244" s="8"/>
      <c r="DR244" s="8"/>
      <c r="DS244" s="8"/>
      <c r="DT244" s="8"/>
      <c r="DU244" s="8"/>
      <c r="DV244" s="8"/>
      <c r="DW244" s="8"/>
      <c r="DX244" s="8"/>
      <c r="DY244" s="8"/>
      <c r="DZ244" s="8"/>
      <c r="EA244" s="8"/>
      <c r="EB244" s="8"/>
      <c r="EC244" s="8"/>
      <c r="ED244" s="8"/>
      <c r="EE244" s="8"/>
      <c r="EF244" s="8"/>
      <c r="EG244" s="8"/>
      <c r="EH244" s="8"/>
      <c r="EI244" s="8"/>
      <c r="EJ244" s="8"/>
      <c r="EK244" s="8"/>
      <c r="EL244" s="8"/>
      <c r="EM244" s="8"/>
      <c r="EN244" s="8"/>
      <c r="EO244" s="8"/>
      <c r="EP244" s="8"/>
      <c r="EQ244" s="8"/>
      <c r="ER244" s="8"/>
      <c r="ES244" s="8"/>
      <c r="ET244" s="8"/>
      <c r="EU244" s="8"/>
      <c r="EV244" s="8"/>
      <c r="EW244" s="8"/>
      <c r="EX244" s="8"/>
      <c r="EY244" s="8"/>
      <c r="EZ244" s="8"/>
      <c r="FA244" s="8"/>
      <c r="FB244" s="8"/>
    </row>
    <row r="245" spans="2:158">
      <c r="B245" s="2"/>
      <c r="C245" s="2"/>
      <c r="D245" s="5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1329"/>
      <c r="S245" s="1326"/>
      <c r="T245" s="1326"/>
      <c r="U245" s="1484"/>
      <c r="V245" s="1484"/>
      <c r="W245" s="1484"/>
      <c r="X245" s="1484"/>
      <c r="Y245" s="1484"/>
      <c r="Z245" s="1484"/>
      <c r="AA245" s="1484"/>
      <c r="AB245" s="1484"/>
      <c r="AC245" s="1484"/>
      <c r="AD245" s="1484"/>
      <c r="AE245" s="1484"/>
      <c r="AF245" s="1484"/>
      <c r="AG245" s="1476"/>
      <c r="AH245" s="1326"/>
      <c r="AI245" s="1326"/>
      <c r="AJ245" s="1326"/>
      <c r="AK245" s="1326"/>
      <c r="AL245" s="1326"/>
      <c r="AM245" s="1326"/>
      <c r="AN245" s="1326"/>
      <c r="AO245" s="1326"/>
      <c r="AP245" s="1326"/>
      <c r="AQ245" s="1326"/>
      <c r="AR245" s="1326"/>
      <c r="AS245" s="1326"/>
      <c r="AT245" s="1326"/>
      <c r="AU245" s="1326"/>
      <c r="AV245" s="1326"/>
      <c r="AW245" s="1326"/>
      <c r="AX245" s="1326"/>
      <c r="AY245" s="1326"/>
      <c r="AZ245" s="1326"/>
      <c r="BA245" s="1326"/>
      <c r="BB245" s="1326"/>
      <c r="BC245" s="1324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  <c r="CS245" s="8"/>
      <c r="CT245" s="8"/>
      <c r="CU245" s="8"/>
      <c r="CV245" s="8"/>
      <c r="CW245" s="8"/>
      <c r="CX245" s="8"/>
      <c r="CY245" s="8"/>
      <c r="CZ245" s="8"/>
      <c r="DA245" s="8"/>
      <c r="DB245" s="8"/>
      <c r="DC245" s="8"/>
      <c r="DD245" s="8"/>
      <c r="DE245" s="8"/>
      <c r="DF245" s="8"/>
      <c r="DG245" s="8"/>
      <c r="DH245" s="8"/>
      <c r="DI245" s="8"/>
      <c r="DJ245" s="8"/>
      <c r="DK245" s="8"/>
      <c r="DL245" s="8"/>
      <c r="DM245" s="8"/>
      <c r="DN245" s="8"/>
      <c r="DO245" s="8"/>
      <c r="DP245" s="8"/>
      <c r="DQ245" s="8"/>
      <c r="DR245" s="8"/>
      <c r="DS245" s="8"/>
      <c r="DT245" s="8"/>
      <c r="DU245" s="8"/>
      <c r="DV245" s="8"/>
      <c r="DW245" s="8"/>
      <c r="DX245" s="8"/>
      <c r="DY245" s="8"/>
      <c r="DZ245" s="8"/>
      <c r="EA245" s="8"/>
      <c r="EB245" s="8"/>
      <c r="EC245" s="8"/>
      <c r="ED245" s="8"/>
      <c r="EE245" s="8"/>
      <c r="EF245" s="8"/>
      <c r="EG245" s="8"/>
      <c r="EH245" s="8"/>
      <c r="EI245" s="8"/>
      <c r="EJ245" s="8"/>
      <c r="EK245" s="8"/>
      <c r="EL245" s="8"/>
      <c r="EM245" s="8"/>
      <c r="EN245" s="8"/>
      <c r="EO245" s="8"/>
      <c r="EP245" s="8"/>
      <c r="EQ245" s="8"/>
      <c r="ER245" s="8"/>
      <c r="ES245" s="8"/>
      <c r="ET245" s="8"/>
      <c r="EU245" s="8"/>
      <c r="EV245" s="8"/>
      <c r="EW245" s="8"/>
      <c r="EX245" s="8"/>
      <c r="EY245" s="8"/>
      <c r="EZ245" s="8"/>
      <c r="FA245" s="8"/>
      <c r="FB245" s="8"/>
    </row>
    <row r="246" spans="2:158">
      <c r="B246" s="2"/>
      <c r="C246" s="2"/>
      <c r="D246" s="5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1329"/>
      <c r="S246" s="1326"/>
      <c r="T246" s="1326"/>
      <c r="U246" s="1484"/>
      <c r="V246" s="1484"/>
      <c r="W246" s="1484"/>
      <c r="X246" s="1484"/>
      <c r="Y246" s="1484"/>
      <c r="Z246" s="1484"/>
      <c r="AA246" s="1484"/>
      <c r="AB246" s="1484"/>
      <c r="AC246" s="1484"/>
      <c r="AD246" s="1484"/>
      <c r="AE246" s="1484"/>
      <c r="AF246" s="1484"/>
      <c r="AG246" s="1476"/>
      <c r="AH246" s="1326"/>
      <c r="AI246" s="1326"/>
      <c r="AJ246" s="1326"/>
      <c r="AK246" s="1326"/>
      <c r="AL246" s="1326"/>
      <c r="AM246" s="1326"/>
      <c r="AN246" s="1326"/>
      <c r="AO246" s="1326"/>
      <c r="AP246" s="1326"/>
      <c r="AQ246" s="1326"/>
      <c r="AR246" s="1326"/>
      <c r="AS246" s="1326"/>
      <c r="AT246" s="1326"/>
      <c r="AU246" s="1326"/>
      <c r="AV246" s="1326"/>
      <c r="AW246" s="1326"/>
      <c r="AX246" s="1326"/>
      <c r="AY246" s="1326"/>
      <c r="AZ246" s="1326"/>
      <c r="BA246" s="1326"/>
      <c r="BB246" s="1326"/>
      <c r="BC246" s="1324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  <c r="CV246" s="8"/>
      <c r="CW246" s="8"/>
      <c r="CX246" s="8"/>
      <c r="CY246" s="8"/>
      <c r="CZ246" s="8"/>
      <c r="DA246" s="8"/>
      <c r="DB246" s="8"/>
      <c r="DC246" s="8"/>
      <c r="DD246" s="8"/>
      <c r="DE246" s="8"/>
      <c r="DF246" s="8"/>
      <c r="DG246" s="8"/>
      <c r="DH246" s="8"/>
      <c r="DI246" s="8"/>
      <c r="DJ246" s="8"/>
      <c r="DK246" s="8"/>
      <c r="DL246" s="8"/>
      <c r="DM246" s="8"/>
      <c r="DN246" s="8"/>
      <c r="DO246" s="8"/>
      <c r="DP246" s="8"/>
      <c r="DQ246" s="8"/>
      <c r="DR246" s="8"/>
      <c r="DS246" s="8"/>
      <c r="DT246" s="8"/>
      <c r="DU246" s="8"/>
      <c r="DV246" s="8"/>
      <c r="DW246" s="8"/>
      <c r="DX246" s="8"/>
      <c r="DY246" s="8"/>
      <c r="DZ246" s="8"/>
      <c r="EA246" s="8"/>
      <c r="EB246" s="8"/>
      <c r="EC246" s="8"/>
      <c r="ED246" s="8"/>
      <c r="EE246" s="8"/>
      <c r="EF246" s="8"/>
      <c r="EG246" s="8"/>
      <c r="EH246" s="8"/>
      <c r="EI246" s="8"/>
      <c r="EJ246" s="8"/>
      <c r="EK246" s="8"/>
      <c r="EL246" s="8"/>
      <c r="EM246" s="8"/>
      <c r="EN246" s="8"/>
      <c r="EO246" s="8"/>
      <c r="EP246" s="8"/>
      <c r="EQ246" s="8"/>
      <c r="ER246" s="8"/>
      <c r="ES246" s="8"/>
      <c r="ET246" s="8"/>
      <c r="EU246" s="8"/>
      <c r="EV246" s="8"/>
      <c r="EW246" s="8"/>
      <c r="EX246" s="8"/>
      <c r="EY246" s="8"/>
      <c r="EZ246" s="8"/>
      <c r="FA246" s="8"/>
      <c r="FB246" s="8"/>
    </row>
    <row r="247" spans="2:158">
      <c r="B247" s="2"/>
      <c r="C247" s="2"/>
      <c r="D247" s="5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1329"/>
      <c r="S247" s="1326"/>
      <c r="T247" s="1326" t="s">
        <v>136</v>
      </c>
      <c r="U247" s="1484">
        <f>E88</f>
        <v>66.439623000000012</v>
      </c>
      <c r="V247" s="1484">
        <f t="shared" ref="V247:AF247" si="25">F88</f>
        <v>62.548100000000012</v>
      </c>
      <c r="W247" s="1484">
        <f t="shared" si="25"/>
        <v>68.005933999999968</v>
      </c>
      <c r="X247" s="1484">
        <f t="shared" si="25"/>
        <v>61.774714000000017</v>
      </c>
      <c r="Y247" s="1484">
        <f t="shared" si="25"/>
        <v>60.126847999999995</v>
      </c>
      <c r="Z247" s="1484">
        <f t="shared" si="25"/>
        <v>55.387516999999967</v>
      </c>
      <c r="AA247" s="1484">
        <f t="shared" si="25"/>
        <v>54.20743300000003</v>
      </c>
      <c r="AB247" s="1484">
        <f t="shared" si="25"/>
        <v>55.827312999999982</v>
      </c>
      <c r="AC247" s="1484">
        <f t="shared" si="25"/>
        <v>55.348388000000007</v>
      </c>
      <c r="AD247" s="1484">
        <f t="shared" si="25"/>
        <v>57.757792999999957</v>
      </c>
      <c r="AE247" s="1484">
        <f t="shared" si="25"/>
        <v>59.515326999999985</v>
      </c>
      <c r="AF247" s="1484">
        <f t="shared" si="25"/>
        <v>63.927983999999981</v>
      </c>
      <c r="AG247" s="1476">
        <f t="shared" si="23"/>
        <v>720.86697400000003</v>
      </c>
      <c r="AH247" s="1326"/>
      <c r="AI247" s="1326"/>
      <c r="AJ247" s="1326"/>
      <c r="AK247" s="1326"/>
      <c r="AL247" s="1326"/>
      <c r="AM247" s="1326"/>
      <c r="AN247" s="1326"/>
      <c r="AO247" s="1326"/>
      <c r="AP247" s="1326"/>
      <c r="AQ247" s="1326"/>
      <c r="AR247" s="1326"/>
      <c r="AS247" s="1326"/>
      <c r="AT247" s="1326"/>
      <c r="AU247" s="1326"/>
      <c r="AV247" s="1326"/>
      <c r="AW247" s="1326"/>
      <c r="AX247" s="1326"/>
      <c r="AY247" s="1326"/>
      <c r="AZ247" s="1326"/>
      <c r="BA247" s="1326"/>
      <c r="BB247" s="1326"/>
      <c r="BC247" s="1324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  <c r="CR247" s="8"/>
      <c r="CS247" s="8"/>
      <c r="CT247" s="8"/>
      <c r="CU247" s="8"/>
      <c r="CV247" s="8"/>
      <c r="CW247" s="8"/>
      <c r="CX247" s="8"/>
      <c r="CY247" s="8"/>
      <c r="CZ247" s="8"/>
      <c r="DA247" s="8"/>
      <c r="DB247" s="8"/>
      <c r="DC247" s="8"/>
      <c r="DD247" s="8"/>
      <c r="DE247" s="8"/>
      <c r="DF247" s="8"/>
      <c r="DG247" s="8"/>
      <c r="DH247" s="8"/>
      <c r="DI247" s="8"/>
      <c r="DJ247" s="8"/>
      <c r="DK247" s="8"/>
      <c r="DL247" s="8"/>
      <c r="DM247" s="8"/>
      <c r="DN247" s="8"/>
      <c r="DO247" s="8"/>
      <c r="DP247" s="8"/>
      <c r="DQ247" s="8"/>
      <c r="DR247" s="8"/>
      <c r="DS247" s="8"/>
      <c r="DT247" s="8"/>
      <c r="DU247" s="8"/>
      <c r="DV247" s="8"/>
      <c r="DW247" s="8"/>
      <c r="DX247" s="8"/>
      <c r="DY247" s="8"/>
      <c r="DZ247" s="8"/>
      <c r="EA247" s="8"/>
      <c r="EB247" s="8"/>
      <c r="EC247" s="8"/>
      <c r="ED247" s="8"/>
      <c r="EE247" s="8"/>
      <c r="EF247" s="8"/>
      <c r="EG247" s="8"/>
      <c r="EH247" s="8"/>
      <c r="EI247" s="8"/>
      <c r="EJ247" s="8"/>
      <c r="EK247" s="8"/>
      <c r="EL247" s="8"/>
      <c r="EM247" s="8"/>
      <c r="EN247" s="8"/>
      <c r="EO247" s="8"/>
      <c r="EP247" s="8"/>
      <c r="EQ247" s="8"/>
      <c r="ER247" s="8"/>
      <c r="ES247" s="8"/>
      <c r="ET247" s="8"/>
      <c r="EU247" s="8"/>
      <c r="EV247" s="8"/>
      <c r="EW247" s="8"/>
      <c r="EX247" s="8"/>
      <c r="EY247" s="8"/>
      <c r="EZ247" s="8"/>
      <c r="FA247" s="8"/>
      <c r="FB247" s="8"/>
    </row>
    <row r="248" spans="2:158">
      <c r="B248" s="2"/>
      <c r="C248" s="2"/>
      <c r="D248" s="5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1329"/>
      <c r="S248" s="1326"/>
      <c r="T248" s="1326" t="s">
        <v>345</v>
      </c>
      <c r="U248" s="1484">
        <f>E84</f>
        <v>47.952712199999965</v>
      </c>
      <c r="V248" s="1484">
        <f t="shared" ref="V248:AF248" si="26">F84</f>
        <v>44.021959900000013</v>
      </c>
      <c r="W248" s="1484">
        <f t="shared" si="26"/>
        <v>44.294746899999993</v>
      </c>
      <c r="X248" s="1484">
        <f t="shared" si="26"/>
        <v>40.561352299999982</v>
      </c>
      <c r="Y248" s="1484">
        <f t="shared" si="26"/>
        <v>40.697014699999983</v>
      </c>
      <c r="Z248" s="1484">
        <f t="shared" si="26"/>
        <v>38.263845499999995</v>
      </c>
      <c r="AA248" s="1484">
        <f t="shared" si="26"/>
        <v>37.710070100000031</v>
      </c>
      <c r="AB248" s="1484">
        <f t="shared" si="26"/>
        <v>37.156872100000001</v>
      </c>
      <c r="AC248" s="1484">
        <f t="shared" si="26"/>
        <v>35.371271199999995</v>
      </c>
      <c r="AD248" s="1484">
        <f t="shared" si="26"/>
        <v>35.450968500000002</v>
      </c>
      <c r="AE248" s="1484">
        <f t="shared" si="26"/>
        <v>34.370668600000002</v>
      </c>
      <c r="AF248" s="1484">
        <f t="shared" si="26"/>
        <v>33.294305100000003</v>
      </c>
      <c r="AG248" s="1476">
        <f t="shared" si="23"/>
        <v>469.14578709999989</v>
      </c>
      <c r="AH248" s="1326"/>
      <c r="AI248" s="1326"/>
      <c r="AJ248" s="1326"/>
      <c r="AK248" s="1326"/>
      <c r="AL248" s="1326"/>
      <c r="AM248" s="1326"/>
      <c r="AN248" s="1326"/>
      <c r="AO248" s="1326"/>
      <c r="AP248" s="1326"/>
      <c r="AQ248" s="1326"/>
      <c r="AR248" s="1326"/>
      <c r="AS248" s="1326"/>
      <c r="AT248" s="1326"/>
      <c r="AU248" s="1326"/>
      <c r="AV248" s="1326"/>
      <c r="AW248" s="1326"/>
      <c r="AX248" s="1326"/>
      <c r="AY248" s="1326"/>
      <c r="AZ248" s="1326"/>
      <c r="BA248" s="1326"/>
      <c r="BB248" s="1326"/>
      <c r="BC248" s="1324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  <c r="CS248" s="8"/>
      <c r="CT248" s="8"/>
      <c r="CU248" s="8"/>
      <c r="CV248" s="8"/>
      <c r="CW248" s="8"/>
      <c r="CX248" s="8"/>
      <c r="CY248" s="8"/>
      <c r="CZ248" s="8"/>
      <c r="DA248" s="8"/>
      <c r="DB248" s="8"/>
      <c r="DC248" s="8"/>
      <c r="DD248" s="8"/>
      <c r="DE248" s="8"/>
      <c r="DF248" s="8"/>
      <c r="DG248" s="8"/>
      <c r="DH248" s="8"/>
      <c r="DI248" s="8"/>
      <c r="DJ248" s="8"/>
      <c r="DK248" s="8"/>
      <c r="DL248" s="8"/>
      <c r="DM248" s="8"/>
      <c r="DN248" s="8"/>
      <c r="DO248" s="8"/>
      <c r="DP248" s="8"/>
      <c r="DQ248" s="8"/>
      <c r="DR248" s="8"/>
      <c r="DS248" s="8"/>
      <c r="DT248" s="8"/>
      <c r="DU248" s="8"/>
      <c r="DV248" s="8"/>
      <c r="DW248" s="8"/>
      <c r="DX248" s="8"/>
      <c r="DY248" s="8"/>
      <c r="DZ248" s="8"/>
      <c r="EA248" s="8"/>
      <c r="EB248" s="8"/>
      <c r="EC248" s="8"/>
      <c r="ED248" s="8"/>
      <c r="EE248" s="8"/>
      <c r="EF248" s="8"/>
      <c r="EG248" s="8"/>
      <c r="EH248" s="8"/>
      <c r="EI248" s="8"/>
      <c r="EJ248" s="8"/>
      <c r="EK248" s="8"/>
      <c r="EL248" s="8"/>
      <c r="EM248" s="8"/>
      <c r="EN248" s="8"/>
      <c r="EO248" s="8"/>
      <c r="EP248" s="8"/>
      <c r="EQ248" s="8"/>
      <c r="ER248" s="8"/>
      <c r="ES248" s="8"/>
      <c r="ET248" s="8"/>
      <c r="EU248" s="8"/>
      <c r="EV248" s="8"/>
      <c r="EW248" s="8"/>
      <c r="EX248" s="8"/>
      <c r="EY248" s="8"/>
      <c r="EZ248" s="8"/>
      <c r="FA248" s="8"/>
      <c r="FB248" s="8"/>
    </row>
    <row r="249" spans="2:158">
      <c r="B249" s="2"/>
      <c r="C249" s="2"/>
      <c r="D249" s="5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1329"/>
      <c r="S249" s="1326"/>
      <c r="T249" s="1326" t="s">
        <v>343</v>
      </c>
      <c r="U249" s="1484">
        <f>E28</f>
        <v>47.304094100000022</v>
      </c>
      <c r="V249" s="1484">
        <f t="shared" ref="V249:AF249" si="27">F28</f>
        <v>41.953361499999986</v>
      </c>
      <c r="W249" s="1484">
        <f t="shared" si="27"/>
        <v>47.048348099999991</v>
      </c>
      <c r="X249" s="1484">
        <f t="shared" si="27"/>
        <v>46.293172200000022</v>
      </c>
      <c r="Y249" s="1484">
        <f t="shared" si="27"/>
        <v>46.612374699999997</v>
      </c>
      <c r="Z249" s="1484">
        <f t="shared" si="27"/>
        <v>45.376974500000017</v>
      </c>
      <c r="AA249" s="1484">
        <f t="shared" si="27"/>
        <v>0</v>
      </c>
      <c r="AB249" s="1484">
        <f t="shared" si="27"/>
        <v>0</v>
      </c>
      <c r="AC249" s="1484">
        <f t="shared" si="27"/>
        <v>0</v>
      </c>
      <c r="AD249" s="1484">
        <f t="shared" si="27"/>
        <v>0</v>
      </c>
      <c r="AE249" s="1484">
        <f t="shared" si="27"/>
        <v>0</v>
      </c>
      <c r="AF249" s="1484">
        <f t="shared" si="27"/>
        <v>0</v>
      </c>
      <c r="AG249" s="1476">
        <f t="shared" si="23"/>
        <v>274.58832510000002</v>
      </c>
      <c r="AH249" s="1326"/>
      <c r="AI249" s="1326"/>
      <c r="AJ249" s="1326"/>
      <c r="AK249" s="1326"/>
      <c r="AL249" s="1326"/>
      <c r="AM249" s="1326"/>
      <c r="AN249" s="1326"/>
      <c r="AO249" s="1326"/>
      <c r="AP249" s="1326"/>
      <c r="AQ249" s="1326"/>
      <c r="AR249" s="1326"/>
      <c r="AS249" s="1326"/>
      <c r="AT249" s="1326"/>
      <c r="AU249" s="1326"/>
      <c r="AV249" s="1326"/>
      <c r="AW249" s="1326"/>
      <c r="AX249" s="1326"/>
      <c r="AY249" s="1326"/>
      <c r="AZ249" s="1326"/>
      <c r="BA249" s="1326"/>
      <c r="BB249" s="1326"/>
      <c r="BC249" s="1324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8"/>
      <c r="DC249" s="8"/>
      <c r="DD249" s="8"/>
      <c r="DE249" s="8"/>
      <c r="DF249" s="8"/>
      <c r="DG249" s="8"/>
      <c r="DH249" s="8"/>
      <c r="DI249" s="8"/>
      <c r="DJ249" s="8"/>
      <c r="DK249" s="8"/>
      <c r="DL249" s="8"/>
      <c r="DM249" s="8"/>
      <c r="DN249" s="8"/>
      <c r="DO249" s="8"/>
      <c r="DP249" s="8"/>
      <c r="DQ249" s="8"/>
      <c r="DR249" s="8"/>
      <c r="DS249" s="8"/>
      <c r="DT249" s="8"/>
      <c r="DU249" s="8"/>
      <c r="DV249" s="8"/>
      <c r="DW249" s="8"/>
      <c r="DX249" s="8"/>
      <c r="DY249" s="8"/>
      <c r="DZ249" s="8"/>
      <c r="EA249" s="8"/>
      <c r="EB249" s="8"/>
      <c r="EC249" s="8"/>
      <c r="ED249" s="8"/>
      <c r="EE249" s="8"/>
      <c r="EF249" s="8"/>
      <c r="EG249" s="8"/>
      <c r="EH249" s="8"/>
      <c r="EI249" s="8"/>
      <c r="EJ249" s="8"/>
      <c r="EK249" s="8"/>
      <c r="EL249" s="8"/>
      <c r="EM249" s="8"/>
      <c r="EN249" s="8"/>
      <c r="EO249" s="8"/>
      <c r="EP249" s="8"/>
      <c r="EQ249" s="8"/>
      <c r="ER249" s="8"/>
      <c r="ES249" s="8"/>
      <c r="ET249" s="8"/>
      <c r="EU249" s="8"/>
      <c r="EV249" s="8"/>
      <c r="EW249" s="8"/>
      <c r="EX249" s="8"/>
      <c r="EY249" s="8"/>
      <c r="EZ249" s="8"/>
      <c r="FA249" s="8"/>
      <c r="FB249" s="8"/>
    </row>
    <row r="250" spans="2:158">
      <c r="B250" s="2"/>
      <c r="C250" s="2"/>
      <c r="D250" s="5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1329"/>
      <c r="S250" s="1326"/>
      <c r="T250" s="1326" t="s">
        <v>346</v>
      </c>
      <c r="U250" s="1484">
        <f>E100</f>
        <v>34.088169000000001</v>
      </c>
      <c r="V250" s="1484">
        <f t="shared" ref="V250:AF250" si="28">F100</f>
        <v>31.919575000000002</v>
      </c>
      <c r="W250" s="1484">
        <f t="shared" si="28"/>
        <v>35.442624000000002</v>
      </c>
      <c r="X250" s="1484">
        <f t="shared" si="28"/>
        <v>30.875929000000003</v>
      </c>
      <c r="Y250" s="1484">
        <f t="shared" si="28"/>
        <v>34.157457999999998</v>
      </c>
      <c r="Z250" s="1484">
        <f t="shared" si="28"/>
        <v>33.991605999999997</v>
      </c>
      <c r="AA250" s="1484">
        <f t="shared" si="28"/>
        <v>33.062906999999996</v>
      </c>
      <c r="AB250" s="1484">
        <f t="shared" si="28"/>
        <v>36.206679000000001</v>
      </c>
      <c r="AC250" s="1484">
        <f t="shared" si="28"/>
        <v>21.961971999999999</v>
      </c>
      <c r="AD250" s="1484">
        <f t="shared" si="28"/>
        <v>28.573799000000001</v>
      </c>
      <c r="AE250" s="1484">
        <f t="shared" si="28"/>
        <v>34.468024</v>
      </c>
      <c r="AF250" s="1484">
        <f t="shared" si="28"/>
        <v>36.417777999999998</v>
      </c>
      <c r="AG250" s="1476">
        <f t="shared" si="23"/>
        <v>391.16651999999999</v>
      </c>
      <c r="AH250" s="1326"/>
      <c r="AI250" s="1326"/>
      <c r="AJ250" s="1326"/>
      <c r="AK250" s="1326"/>
      <c r="AL250" s="1326"/>
      <c r="AM250" s="1326"/>
      <c r="AN250" s="1326"/>
      <c r="AO250" s="1326"/>
      <c r="AP250" s="1326"/>
      <c r="AQ250" s="1326"/>
      <c r="AR250" s="1326"/>
      <c r="AS250" s="1326"/>
      <c r="AT250" s="1326"/>
      <c r="AU250" s="1326"/>
      <c r="AV250" s="1326"/>
      <c r="AW250" s="1326"/>
      <c r="AX250" s="1326"/>
      <c r="AY250" s="1326"/>
      <c r="AZ250" s="1326"/>
      <c r="BA250" s="1326"/>
      <c r="BB250" s="1326"/>
      <c r="BC250" s="1324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  <c r="CR250" s="8"/>
      <c r="CS250" s="8"/>
      <c r="CT250" s="8"/>
      <c r="CU250" s="8"/>
      <c r="CV250" s="8"/>
      <c r="CW250" s="8"/>
      <c r="CX250" s="8"/>
      <c r="CY250" s="8"/>
      <c r="CZ250" s="8"/>
      <c r="DA250" s="8"/>
      <c r="DB250" s="8"/>
      <c r="DC250" s="8"/>
      <c r="DD250" s="8"/>
      <c r="DE250" s="8"/>
      <c r="DF250" s="8"/>
      <c r="DG250" s="8"/>
      <c r="DH250" s="8"/>
      <c r="DI250" s="8"/>
      <c r="DJ250" s="8"/>
      <c r="DK250" s="8"/>
      <c r="DL250" s="8"/>
      <c r="DM250" s="8"/>
      <c r="DN250" s="8"/>
      <c r="DO250" s="8"/>
      <c r="DP250" s="8"/>
      <c r="DQ250" s="8"/>
      <c r="DR250" s="8"/>
      <c r="DS250" s="8"/>
      <c r="DT250" s="8"/>
      <c r="DU250" s="8"/>
      <c r="DV250" s="8"/>
      <c r="DW250" s="8"/>
      <c r="DX250" s="8"/>
      <c r="DY250" s="8"/>
      <c r="DZ250" s="8"/>
      <c r="EA250" s="8"/>
      <c r="EB250" s="8"/>
      <c r="EC250" s="8"/>
      <c r="ED250" s="8"/>
      <c r="EE250" s="8"/>
      <c r="EF250" s="8"/>
      <c r="EG250" s="8"/>
      <c r="EH250" s="8"/>
      <c r="EI250" s="8"/>
      <c r="EJ250" s="8"/>
      <c r="EK250" s="8"/>
      <c r="EL250" s="8"/>
      <c r="EM250" s="8"/>
      <c r="EN250" s="8"/>
      <c r="EO250" s="8"/>
      <c r="EP250" s="8"/>
      <c r="EQ250" s="8"/>
      <c r="ER250" s="8"/>
      <c r="ES250" s="8"/>
      <c r="ET250" s="8"/>
      <c r="EU250" s="8"/>
      <c r="EV250" s="8"/>
      <c r="EW250" s="8"/>
      <c r="EX250" s="8"/>
      <c r="EY250" s="8"/>
      <c r="EZ250" s="8"/>
      <c r="FA250" s="8"/>
      <c r="FB250" s="8"/>
    </row>
    <row r="251" spans="2:158">
      <c r="B251" s="2"/>
      <c r="C251" s="2"/>
      <c r="D251" s="5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1329"/>
      <c r="S251" s="1326"/>
      <c r="T251" s="1326"/>
      <c r="U251" s="1326"/>
      <c r="V251" s="1326"/>
      <c r="W251" s="1326"/>
      <c r="X251" s="1326"/>
      <c r="Y251" s="1326"/>
      <c r="Z251" s="1326"/>
      <c r="AA251" s="1326"/>
      <c r="AB251" s="1326"/>
      <c r="AC251" s="1326"/>
      <c r="AD251" s="1326"/>
      <c r="AE251" s="1326"/>
      <c r="AF251" s="1326"/>
      <c r="AG251" s="1326"/>
      <c r="AH251" s="1326"/>
      <c r="AI251" s="1326"/>
      <c r="AJ251" s="1326"/>
      <c r="AK251" s="1326"/>
      <c r="AL251" s="1326"/>
      <c r="AM251" s="1326"/>
      <c r="AN251" s="1326"/>
      <c r="AO251" s="1326"/>
      <c r="AP251" s="1326"/>
      <c r="AQ251" s="1326"/>
      <c r="AR251" s="1326"/>
      <c r="AS251" s="1326"/>
      <c r="AT251" s="1326"/>
      <c r="AU251" s="1326"/>
      <c r="AV251" s="1326"/>
      <c r="AW251" s="1326"/>
      <c r="AX251" s="1326"/>
      <c r="AY251" s="1326"/>
      <c r="AZ251" s="1326"/>
      <c r="BA251" s="1326"/>
      <c r="BB251" s="1326"/>
      <c r="BC251" s="1324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  <c r="CV251" s="8"/>
      <c r="CW251" s="8"/>
      <c r="CX251" s="8"/>
      <c r="CY251" s="8"/>
      <c r="CZ251" s="8"/>
      <c r="DA251" s="8"/>
      <c r="DB251" s="8"/>
      <c r="DC251" s="8"/>
      <c r="DD251" s="8"/>
      <c r="DE251" s="8"/>
      <c r="DF251" s="8"/>
      <c r="DG251" s="8"/>
      <c r="DH251" s="8"/>
      <c r="DI251" s="8"/>
      <c r="DJ251" s="8"/>
      <c r="DK251" s="8"/>
      <c r="DL251" s="8"/>
      <c r="DM251" s="8"/>
      <c r="DN251" s="8"/>
      <c r="DO251" s="8"/>
      <c r="DP251" s="8"/>
      <c r="DQ251" s="8"/>
      <c r="DR251" s="8"/>
      <c r="DS251" s="8"/>
      <c r="DT251" s="8"/>
      <c r="DU251" s="8"/>
      <c r="DV251" s="8"/>
      <c r="DW251" s="8"/>
      <c r="DX251" s="8"/>
      <c r="DY251" s="8"/>
      <c r="DZ251" s="8"/>
      <c r="EA251" s="8"/>
      <c r="EB251" s="8"/>
      <c r="EC251" s="8"/>
      <c r="ED251" s="8"/>
      <c r="EE251" s="8"/>
      <c r="EF251" s="8"/>
      <c r="EG251" s="8"/>
      <c r="EH251" s="8"/>
      <c r="EI251" s="8"/>
      <c r="EJ251" s="8"/>
      <c r="EK251" s="8"/>
      <c r="EL251" s="8"/>
      <c r="EM251" s="8"/>
      <c r="EN251" s="8"/>
      <c r="EO251" s="8"/>
      <c r="EP251" s="8"/>
      <c r="EQ251" s="8"/>
      <c r="ER251" s="8"/>
      <c r="ES251" s="8"/>
      <c r="ET251" s="8"/>
      <c r="EU251" s="8"/>
      <c r="EV251" s="8"/>
      <c r="EW251" s="8"/>
      <c r="EX251" s="8"/>
      <c r="EY251" s="8"/>
      <c r="EZ251" s="8"/>
      <c r="FA251" s="8"/>
      <c r="FB251" s="8"/>
    </row>
    <row r="252" spans="2:158">
      <c r="B252" s="2"/>
      <c r="C252" s="2"/>
      <c r="D252" s="5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1329"/>
      <c r="S252" s="1326"/>
      <c r="T252" s="1326"/>
      <c r="U252" s="1326"/>
      <c r="V252" s="1326"/>
      <c r="W252" s="1326"/>
      <c r="X252" s="1326"/>
      <c r="Y252" s="1326"/>
      <c r="Z252" s="1326"/>
      <c r="AA252" s="1326"/>
      <c r="AB252" s="1326"/>
      <c r="AC252" s="1326"/>
      <c r="AD252" s="1326"/>
      <c r="AE252" s="1326"/>
      <c r="AF252" s="1326"/>
      <c r="AG252" s="1326"/>
      <c r="AH252" s="1326"/>
      <c r="AI252" s="1326"/>
      <c r="AJ252" s="1326"/>
      <c r="AK252" s="1326"/>
      <c r="AL252" s="1326"/>
      <c r="AM252" s="1326"/>
      <c r="AN252" s="1326"/>
      <c r="AO252" s="1326"/>
      <c r="AP252" s="1326"/>
      <c r="AQ252" s="1326"/>
      <c r="AR252" s="1326"/>
      <c r="AS252" s="1326"/>
      <c r="AT252" s="1326"/>
      <c r="AU252" s="1326"/>
      <c r="AV252" s="1326"/>
      <c r="AW252" s="1326"/>
      <c r="AX252" s="1326"/>
      <c r="AY252" s="1326"/>
      <c r="AZ252" s="1326"/>
      <c r="BA252" s="1326"/>
      <c r="BB252" s="1326"/>
      <c r="BC252" s="1324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  <c r="CS252" s="8"/>
      <c r="CT252" s="8"/>
      <c r="CU252" s="8"/>
      <c r="CV252" s="8"/>
      <c r="CW252" s="8"/>
      <c r="CX252" s="8"/>
      <c r="CY252" s="8"/>
      <c r="CZ252" s="8"/>
      <c r="DA252" s="8"/>
      <c r="DB252" s="8"/>
      <c r="DC252" s="8"/>
      <c r="DD252" s="8"/>
      <c r="DE252" s="8"/>
      <c r="DF252" s="8"/>
      <c r="DG252" s="8"/>
      <c r="DH252" s="8"/>
      <c r="DI252" s="8"/>
      <c r="DJ252" s="8"/>
      <c r="DK252" s="8"/>
      <c r="DL252" s="8"/>
      <c r="DM252" s="8"/>
      <c r="DN252" s="8"/>
      <c r="DO252" s="8"/>
      <c r="DP252" s="8"/>
      <c r="DQ252" s="8"/>
      <c r="DR252" s="8"/>
      <c r="DS252" s="8"/>
      <c r="DT252" s="8"/>
      <c r="DU252" s="8"/>
      <c r="DV252" s="8"/>
      <c r="DW252" s="8"/>
      <c r="DX252" s="8"/>
      <c r="DY252" s="8"/>
      <c r="DZ252" s="8"/>
      <c r="EA252" s="8"/>
      <c r="EB252" s="8"/>
      <c r="EC252" s="8"/>
      <c r="ED252" s="8"/>
      <c r="EE252" s="8"/>
      <c r="EF252" s="8"/>
      <c r="EG252" s="8"/>
      <c r="EH252" s="8"/>
      <c r="EI252" s="8"/>
      <c r="EJ252" s="8"/>
      <c r="EK252" s="8"/>
      <c r="EL252" s="8"/>
      <c r="EM252" s="8"/>
      <c r="EN252" s="8"/>
      <c r="EO252" s="8"/>
      <c r="EP252" s="8"/>
      <c r="EQ252" s="8"/>
      <c r="ER252" s="8"/>
      <c r="ES252" s="8"/>
      <c r="ET252" s="8"/>
      <c r="EU252" s="8"/>
      <c r="EV252" s="8"/>
      <c r="EW252" s="8"/>
      <c r="EX252" s="8"/>
      <c r="EY252" s="8"/>
      <c r="EZ252" s="8"/>
      <c r="FA252" s="8"/>
      <c r="FB252" s="8"/>
    </row>
    <row r="253" spans="2:158">
      <c r="B253" s="2"/>
      <c r="C253" s="2"/>
      <c r="D253" s="5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1329"/>
      <c r="S253" s="1326"/>
      <c r="T253" s="1326"/>
      <c r="U253" s="1326"/>
      <c r="V253" s="1326"/>
      <c r="W253" s="1326"/>
      <c r="X253" s="1326"/>
      <c r="Y253" s="1326"/>
      <c r="Z253" s="1326"/>
      <c r="AA253" s="1326"/>
      <c r="AB253" s="1326"/>
      <c r="AC253" s="1326"/>
      <c r="AD253" s="1326"/>
      <c r="AE253" s="1326"/>
      <c r="AF253" s="1326"/>
      <c r="AG253" s="1326"/>
      <c r="AH253" s="1326"/>
      <c r="AI253" s="1326"/>
      <c r="AJ253" s="1326"/>
      <c r="AK253" s="1326"/>
      <c r="AL253" s="1326"/>
      <c r="AM253" s="1326"/>
      <c r="AN253" s="1326"/>
      <c r="AO253" s="1326"/>
      <c r="AP253" s="1326"/>
      <c r="AQ253" s="1326"/>
      <c r="AR253" s="1326"/>
      <c r="AS253" s="1326"/>
      <c r="AT253" s="1326"/>
      <c r="AU253" s="1326"/>
      <c r="AV253" s="1326"/>
      <c r="AW253" s="1326"/>
      <c r="AX253" s="1326"/>
      <c r="AY253" s="1326"/>
      <c r="AZ253" s="1326"/>
      <c r="BA253" s="1326"/>
      <c r="BB253" s="1326"/>
      <c r="BC253" s="1324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  <c r="CR253" s="8"/>
      <c r="CS253" s="8"/>
      <c r="CT253" s="8"/>
      <c r="CU253" s="8"/>
      <c r="CV253" s="8"/>
      <c r="CW253" s="8"/>
      <c r="CX253" s="8"/>
      <c r="CY253" s="8"/>
      <c r="CZ253" s="8"/>
      <c r="DA253" s="8"/>
      <c r="DB253" s="8"/>
      <c r="DC253" s="8"/>
      <c r="DD253" s="8"/>
      <c r="DE253" s="8"/>
      <c r="DF253" s="8"/>
      <c r="DG253" s="8"/>
      <c r="DH253" s="8"/>
      <c r="DI253" s="8"/>
      <c r="DJ253" s="8"/>
      <c r="DK253" s="8"/>
      <c r="DL253" s="8"/>
      <c r="DM253" s="8"/>
      <c r="DN253" s="8"/>
      <c r="DO253" s="8"/>
      <c r="DP253" s="8"/>
      <c r="DQ253" s="8"/>
      <c r="DR253" s="8"/>
      <c r="DS253" s="8"/>
      <c r="DT253" s="8"/>
      <c r="DU253" s="8"/>
      <c r="DV253" s="8"/>
      <c r="DW253" s="8"/>
      <c r="DX253" s="8"/>
      <c r="DY253" s="8"/>
      <c r="DZ253" s="8"/>
      <c r="EA253" s="8"/>
      <c r="EB253" s="8"/>
      <c r="EC253" s="8"/>
      <c r="ED253" s="8"/>
      <c r="EE253" s="8"/>
      <c r="EF253" s="8"/>
      <c r="EG253" s="8"/>
      <c r="EH253" s="8"/>
      <c r="EI253" s="8"/>
      <c r="EJ253" s="8"/>
      <c r="EK253" s="8"/>
      <c r="EL253" s="8"/>
      <c r="EM253" s="8"/>
      <c r="EN253" s="8"/>
      <c r="EO253" s="8"/>
      <c r="EP253" s="8"/>
      <c r="EQ253" s="8"/>
      <c r="ER253" s="8"/>
      <c r="ES253" s="8"/>
      <c r="ET253" s="8"/>
      <c r="EU253" s="8"/>
      <c r="EV253" s="8"/>
      <c r="EW253" s="8"/>
      <c r="EX253" s="8"/>
      <c r="EY253" s="8"/>
      <c r="EZ253" s="8"/>
      <c r="FA253" s="8"/>
      <c r="FB253" s="8"/>
    </row>
    <row r="254" spans="2:158">
      <c r="B254" s="2"/>
      <c r="C254" s="2"/>
      <c r="D254" s="5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1329"/>
      <c r="S254" s="1326"/>
      <c r="T254" s="1326"/>
      <c r="U254" s="1326"/>
      <c r="V254" s="1326"/>
      <c r="W254" s="1326"/>
      <c r="X254" s="1326"/>
      <c r="Y254" s="1326"/>
      <c r="Z254" s="1326"/>
      <c r="AA254" s="1326"/>
      <c r="AB254" s="1326"/>
      <c r="AC254" s="1326"/>
      <c r="AD254" s="1326"/>
      <c r="AE254" s="1326"/>
      <c r="AF254" s="1326"/>
      <c r="AG254" s="1326"/>
      <c r="AH254" s="1326"/>
      <c r="AI254" s="1326"/>
      <c r="AJ254" s="1326"/>
      <c r="AK254" s="1326"/>
      <c r="AL254" s="1326"/>
      <c r="AM254" s="1326"/>
      <c r="AN254" s="1326"/>
      <c r="AO254" s="1326"/>
      <c r="AP254" s="1326"/>
      <c r="AQ254" s="1326"/>
      <c r="AR254" s="1326"/>
      <c r="AS254" s="1326"/>
      <c r="AT254" s="1326"/>
      <c r="AU254" s="1326"/>
      <c r="AV254" s="1326"/>
      <c r="AW254" s="1326"/>
      <c r="AX254" s="1326"/>
      <c r="AY254" s="1326"/>
      <c r="AZ254" s="1326"/>
      <c r="BA254" s="1326"/>
      <c r="BB254" s="1326"/>
      <c r="BC254" s="1324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  <c r="CR254" s="8"/>
      <c r="CS254" s="8"/>
      <c r="CT254" s="8"/>
      <c r="CU254" s="8"/>
      <c r="CV254" s="8"/>
      <c r="CW254" s="8"/>
      <c r="CX254" s="8"/>
      <c r="CY254" s="8"/>
      <c r="CZ254" s="8"/>
      <c r="DA254" s="8"/>
      <c r="DB254" s="8"/>
      <c r="DC254" s="8"/>
      <c r="DD254" s="8"/>
      <c r="DE254" s="8"/>
      <c r="DF254" s="8"/>
      <c r="DG254" s="8"/>
      <c r="DH254" s="8"/>
      <c r="DI254" s="8"/>
      <c r="DJ254" s="8"/>
      <c r="DK254" s="8"/>
      <c r="DL254" s="8"/>
      <c r="DM254" s="8"/>
      <c r="DN254" s="8"/>
      <c r="DO254" s="8"/>
      <c r="DP254" s="8"/>
      <c r="DQ254" s="8"/>
      <c r="DR254" s="8"/>
      <c r="DS254" s="8"/>
      <c r="DT254" s="8"/>
      <c r="DU254" s="8"/>
      <c r="DV254" s="8"/>
      <c r="DW254" s="8"/>
      <c r="DX254" s="8"/>
      <c r="DY254" s="8"/>
      <c r="DZ254" s="8"/>
      <c r="EA254" s="8"/>
      <c r="EB254" s="8"/>
      <c r="EC254" s="8"/>
      <c r="ED254" s="8"/>
      <c r="EE254" s="8"/>
      <c r="EF254" s="8"/>
      <c r="EG254" s="8"/>
      <c r="EH254" s="8"/>
      <c r="EI254" s="8"/>
      <c r="EJ254" s="8"/>
      <c r="EK254" s="8"/>
      <c r="EL254" s="8"/>
      <c r="EM254" s="8"/>
      <c r="EN254" s="8"/>
      <c r="EO254" s="8"/>
      <c r="EP254" s="8"/>
      <c r="EQ254" s="8"/>
      <c r="ER254" s="8"/>
      <c r="ES254" s="8"/>
      <c r="ET254" s="8"/>
      <c r="EU254" s="8"/>
      <c r="EV254" s="8"/>
      <c r="EW254" s="8"/>
      <c r="EX254" s="8"/>
      <c r="EY254" s="8"/>
      <c r="EZ254" s="8"/>
      <c r="FA254" s="8"/>
      <c r="FB254" s="8"/>
    </row>
    <row r="255" spans="2:158">
      <c r="B255" s="2"/>
      <c r="C255" s="2"/>
      <c r="D255" s="5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1329"/>
      <c r="S255" s="1326"/>
      <c r="T255" s="1326"/>
      <c r="U255" s="1326"/>
      <c r="V255" s="1326"/>
      <c r="W255" s="1326"/>
      <c r="X255" s="1326"/>
      <c r="Y255" s="1326"/>
      <c r="Z255" s="1326"/>
      <c r="AA255" s="1326"/>
      <c r="AB255" s="1326"/>
      <c r="AC255" s="1326"/>
      <c r="AD255" s="1326"/>
      <c r="AE255" s="1326"/>
      <c r="AF255" s="1326"/>
      <c r="AG255" s="1326"/>
      <c r="AH255" s="1326"/>
      <c r="AI255" s="1326"/>
      <c r="AJ255" s="1326"/>
      <c r="AK255" s="1326"/>
      <c r="AL255" s="1326"/>
      <c r="AM255" s="1326"/>
      <c r="AN255" s="1326"/>
      <c r="AO255" s="1326"/>
      <c r="AP255" s="1326"/>
      <c r="AQ255" s="1326"/>
      <c r="AR255" s="1326"/>
      <c r="AS255" s="1326"/>
      <c r="AT255" s="1326"/>
      <c r="AU255" s="1326"/>
      <c r="AV255" s="1326"/>
      <c r="AW255" s="1326"/>
      <c r="AX255" s="1326"/>
      <c r="AY255" s="1326"/>
      <c r="AZ255" s="1326"/>
      <c r="BA255" s="1326"/>
      <c r="BB255" s="1326"/>
      <c r="BC255" s="1324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  <c r="CR255" s="8"/>
      <c r="CS255" s="8"/>
      <c r="CT255" s="8"/>
      <c r="CU255" s="8"/>
      <c r="CV255" s="8"/>
      <c r="CW255" s="8"/>
      <c r="CX255" s="8"/>
      <c r="CY255" s="8"/>
      <c r="CZ255" s="8"/>
      <c r="DA255" s="8"/>
      <c r="DB255" s="8"/>
      <c r="DC255" s="8"/>
      <c r="DD255" s="8"/>
      <c r="DE255" s="8"/>
      <c r="DF255" s="8"/>
      <c r="DG255" s="8"/>
      <c r="DH255" s="8"/>
      <c r="DI255" s="8"/>
      <c r="DJ255" s="8"/>
      <c r="DK255" s="8"/>
      <c r="DL255" s="8"/>
      <c r="DM255" s="8"/>
      <c r="DN255" s="8"/>
      <c r="DO255" s="8"/>
      <c r="DP255" s="8"/>
      <c r="DQ255" s="8"/>
      <c r="DR255" s="8"/>
      <c r="DS255" s="8"/>
      <c r="DT255" s="8"/>
      <c r="DU255" s="8"/>
      <c r="DV255" s="8"/>
      <c r="DW255" s="8"/>
      <c r="DX255" s="8"/>
      <c r="DY255" s="8"/>
      <c r="DZ255" s="8"/>
      <c r="EA255" s="8"/>
      <c r="EB255" s="8"/>
      <c r="EC255" s="8"/>
      <c r="ED255" s="8"/>
      <c r="EE255" s="8"/>
      <c r="EF255" s="8"/>
      <c r="EG255" s="8"/>
      <c r="EH255" s="8"/>
      <c r="EI255" s="8"/>
      <c r="EJ255" s="8"/>
      <c r="EK255" s="8"/>
      <c r="EL255" s="8"/>
      <c r="EM255" s="8"/>
      <c r="EN255" s="8"/>
      <c r="EO255" s="8"/>
      <c r="EP255" s="8"/>
      <c r="EQ255" s="8"/>
      <c r="ER255" s="8"/>
      <c r="ES255" s="8"/>
      <c r="ET255" s="8"/>
      <c r="EU255" s="8"/>
      <c r="EV255" s="8"/>
      <c r="EW255" s="8"/>
      <c r="EX255" s="8"/>
      <c r="EY255" s="8"/>
      <c r="EZ255" s="8"/>
      <c r="FA255" s="8"/>
      <c r="FB255" s="8"/>
    </row>
    <row r="256" spans="2:158">
      <c r="B256" s="2"/>
      <c r="C256" s="2"/>
      <c r="D256" s="5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1329"/>
      <c r="S256" s="1326"/>
      <c r="T256" s="1326"/>
      <c r="U256" s="1326"/>
      <c r="V256" s="1326"/>
      <c r="W256" s="1326"/>
      <c r="X256" s="1326"/>
      <c r="Y256" s="1326"/>
      <c r="Z256" s="1326"/>
      <c r="AA256" s="1326"/>
      <c r="AB256" s="1326"/>
      <c r="AC256" s="1326"/>
      <c r="AD256" s="1326"/>
      <c r="AE256" s="1326"/>
      <c r="AF256" s="1326"/>
      <c r="AG256" s="1326"/>
      <c r="AH256" s="1326"/>
      <c r="AI256" s="1326"/>
      <c r="AJ256" s="1326"/>
      <c r="AK256" s="1326"/>
      <c r="AL256" s="1326"/>
      <c r="AM256" s="1326"/>
      <c r="AN256" s="1326"/>
      <c r="AO256" s="1326"/>
      <c r="AP256" s="1326"/>
      <c r="AQ256" s="1326"/>
      <c r="AR256" s="1326"/>
      <c r="AS256" s="1326"/>
      <c r="AT256" s="1326"/>
      <c r="AU256" s="1326"/>
      <c r="AV256" s="1326"/>
      <c r="AW256" s="1326"/>
      <c r="AX256" s="1326"/>
      <c r="AY256" s="1326"/>
      <c r="AZ256" s="1326"/>
      <c r="BA256" s="1326"/>
      <c r="BB256" s="1326"/>
      <c r="BC256" s="1324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  <c r="CR256" s="8"/>
      <c r="CS256" s="8"/>
      <c r="CT256" s="8"/>
      <c r="CU256" s="8"/>
      <c r="CV256" s="8"/>
      <c r="CW256" s="8"/>
      <c r="CX256" s="8"/>
      <c r="CY256" s="8"/>
      <c r="CZ256" s="8"/>
      <c r="DA256" s="8"/>
      <c r="DB256" s="8"/>
      <c r="DC256" s="8"/>
      <c r="DD256" s="8"/>
      <c r="DE256" s="8"/>
      <c r="DF256" s="8"/>
      <c r="DG256" s="8"/>
      <c r="DH256" s="8"/>
      <c r="DI256" s="8"/>
      <c r="DJ256" s="8"/>
      <c r="DK256" s="8"/>
      <c r="DL256" s="8"/>
      <c r="DM256" s="8"/>
      <c r="DN256" s="8"/>
      <c r="DO256" s="8"/>
      <c r="DP256" s="8"/>
      <c r="DQ256" s="8"/>
      <c r="DR256" s="8"/>
      <c r="DS256" s="8"/>
      <c r="DT256" s="8"/>
      <c r="DU256" s="8"/>
      <c r="DV256" s="8"/>
      <c r="DW256" s="8"/>
      <c r="DX256" s="8"/>
      <c r="DY256" s="8"/>
      <c r="DZ256" s="8"/>
      <c r="EA256" s="8"/>
      <c r="EB256" s="8"/>
      <c r="EC256" s="8"/>
      <c r="ED256" s="8"/>
      <c r="EE256" s="8"/>
      <c r="EF256" s="8"/>
      <c r="EG256" s="8"/>
      <c r="EH256" s="8"/>
      <c r="EI256" s="8"/>
      <c r="EJ256" s="8"/>
      <c r="EK256" s="8"/>
      <c r="EL256" s="8"/>
      <c r="EM256" s="8"/>
      <c r="EN256" s="8"/>
      <c r="EO256" s="8"/>
      <c r="EP256" s="8"/>
      <c r="EQ256" s="8"/>
      <c r="ER256" s="8"/>
      <c r="ES256" s="8"/>
      <c r="ET256" s="8"/>
      <c r="EU256" s="8"/>
      <c r="EV256" s="8"/>
      <c r="EW256" s="8"/>
      <c r="EX256" s="8"/>
      <c r="EY256" s="8"/>
      <c r="EZ256" s="8"/>
      <c r="FA256" s="8"/>
      <c r="FB256" s="8"/>
    </row>
    <row r="257" spans="2:158">
      <c r="B257" s="2"/>
      <c r="C257" s="2"/>
      <c r="D257" s="5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1329"/>
      <c r="S257" s="1326"/>
      <c r="T257" s="1326"/>
      <c r="U257" s="1326"/>
      <c r="V257" s="1326"/>
      <c r="W257" s="1326"/>
      <c r="X257" s="1326"/>
      <c r="Y257" s="1326"/>
      <c r="Z257" s="1326"/>
      <c r="AA257" s="1326"/>
      <c r="AB257" s="1326"/>
      <c r="AC257" s="1326"/>
      <c r="AD257" s="1326"/>
      <c r="AE257" s="1326"/>
      <c r="AF257" s="1326"/>
      <c r="AG257" s="1326"/>
      <c r="AH257" s="1326"/>
      <c r="AI257" s="1326"/>
      <c r="AJ257" s="1326"/>
      <c r="AK257" s="1326"/>
      <c r="AL257" s="1326"/>
      <c r="AM257" s="1326"/>
      <c r="AN257" s="1326"/>
      <c r="AO257" s="1326"/>
      <c r="AP257" s="1326"/>
      <c r="AQ257" s="1326"/>
      <c r="AR257" s="1326"/>
      <c r="AS257" s="1326"/>
      <c r="AT257" s="1326"/>
      <c r="AU257" s="1326"/>
      <c r="AV257" s="1326"/>
      <c r="AW257" s="1326"/>
      <c r="AX257" s="1326"/>
      <c r="AY257" s="1326"/>
      <c r="AZ257" s="1326"/>
      <c r="BA257" s="1326"/>
      <c r="BB257" s="1326"/>
      <c r="BC257" s="1324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  <c r="CR257" s="8"/>
      <c r="CS257" s="8"/>
      <c r="CT257" s="8"/>
      <c r="CU257" s="8"/>
      <c r="CV257" s="8"/>
      <c r="CW257" s="8"/>
      <c r="CX257" s="8"/>
      <c r="CY257" s="8"/>
      <c r="CZ257" s="8"/>
      <c r="DA257" s="8"/>
      <c r="DB257" s="8"/>
      <c r="DC257" s="8"/>
      <c r="DD257" s="8"/>
      <c r="DE257" s="8"/>
      <c r="DF257" s="8"/>
      <c r="DG257" s="8"/>
      <c r="DH257" s="8"/>
      <c r="DI257" s="8"/>
      <c r="DJ257" s="8"/>
      <c r="DK257" s="8"/>
      <c r="DL257" s="8"/>
      <c r="DM257" s="8"/>
      <c r="DN257" s="8"/>
      <c r="DO257" s="8"/>
      <c r="DP257" s="8"/>
      <c r="DQ257" s="8"/>
      <c r="DR257" s="8"/>
      <c r="DS257" s="8"/>
      <c r="DT257" s="8"/>
      <c r="DU257" s="8"/>
      <c r="DV257" s="8"/>
      <c r="DW257" s="8"/>
      <c r="DX257" s="8"/>
      <c r="DY257" s="8"/>
      <c r="DZ257" s="8"/>
      <c r="EA257" s="8"/>
      <c r="EB257" s="8"/>
      <c r="EC257" s="8"/>
      <c r="ED257" s="8"/>
      <c r="EE257" s="8"/>
      <c r="EF257" s="8"/>
      <c r="EG257" s="8"/>
      <c r="EH257" s="8"/>
      <c r="EI257" s="8"/>
      <c r="EJ257" s="8"/>
      <c r="EK257" s="8"/>
      <c r="EL257" s="8"/>
      <c r="EM257" s="8"/>
      <c r="EN257" s="8"/>
      <c r="EO257" s="8"/>
      <c r="EP257" s="8"/>
      <c r="EQ257" s="8"/>
      <c r="ER257" s="8"/>
      <c r="ES257" s="8"/>
      <c r="ET257" s="8"/>
      <c r="EU257" s="8"/>
      <c r="EV257" s="8"/>
      <c r="EW257" s="8"/>
      <c r="EX257" s="8"/>
      <c r="EY257" s="8"/>
      <c r="EZ257" s="8"/>
      <c r="FA257" s="8"/>
      <c r="FB257" s="8"/>
    </row>
    <row r="258" spans="2:158">
      <c r="B258" s="2"/>
      <c r="C258" s="2"/>
      <c r="D258" s="5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1329"/>
      <c r="S258" s="1326"/>
      <c r="T258" s="1326"/>
      <c r="U258" s="1326"/>
      <c r="V258" s="1326"/>
      <c r="W258" s="1326"/>
      <c r="X258" s="1326"/>
      <c r="Y258" s="1326"/>
      <c r="Z258" s="1326"/>
      <c r="AA258" s="1326"/>
      <c r="AB258" s="1326"/>
      <c r="AC258" s="1326"/>
      <c r="AD258" s="1326"/>
      <c r="AE258" s="1326"/>
      <c r="AF258" s="1326"/>
      <c r="AG258" s="1326"/>
      <c r="AH258" s="1326"/>
      <c r="AI258" s="1326"/>
      <c r="AJ258" s="1326"/>
      <c r="AK258" s="1326"/>
      <c r="AL258" s="1326"/>
      <c r="AM258" s="1326"/>
      <c r="AN258" s="1326"/>
      <c r="AO258" s="1326"/>
      <c r="AP258" s="1326"/>
      <c r="AQ258" s="1326"/>
      <c r="AR258" s="1326"/>
      <c r="AS258" s="1326"/>
      <c r="AT258" s="1326"/>
      <c r="AU258" s="1326"/>
      <c r="AV258" s="1326"/>
      <c r="AW258" s="1326"/>
      <c r="AX258" s="1326"/>
      <c r="AY258" s="1326"/>
      <c r="AZ258" s="1326"/>
      <c r="BA258" s="1326"/>
      <c r="BB258" s="1326"/>
      <c r="BC258" s="1324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  <c r="CD258" s="8"/>
      <c r="CE258" s="8"/>
      <c r="CF258" s="8"/>
      <c r="CG258" s="8"/>
      <c r="CH258" s="8"/>
      <c r="CI258" s="8"/>
      <c r="CJ258" s="8"/>
      <c r="CK258" s="8"/>
      <c r="CL258" s="8"/>
      <c r="CM258" s="8"/>
      <c r="CN258" s="8"/>
      <c r="CO258" s="8"/>
      <c r="CP258" s="8"/>
      <c r="CQ258" s="8"/>
      <c r="CR258" s="8"/>
      <c r="CS258" s="8"/>
      <c r="CT258" s="8"/>
      <c r="CU258" s="8"/>
      <c r="CV258" s="8"/>
      <c r="CW258" s="8"/>
      <c r="CX258" s="8"/>
      <c r="CY258" s="8"/>
      <c r="CZ258" s="8"/>
      <c r="DA258" s="8"/>
      <c r="DB258" s="8"/>
      <c r="DC258" s="8"/>
      <c r="DD258" s="8"/>
      <c r="DE258" s="8"/>
      <c r="DF258" s="8"/>
      <c r="DG258" s="8"/>
      <c r="DH258" s="8"/>
      <c r="DI258" s="8"/>
      <c r="DJ258" s="8"/>
      <c r="DK258" s="8"/>
      <c r="DL258" s="8"/>
      <c r="DM258" s="8"/>
      <c r="DN258" s="8"/>
      <c r="DO258" s="8"/>
      <c r="DP258" s="8"/>
      <c r="DQ258" s="8"/>
      <c r="DR258" s="8"/>
      <c r="DS258" s="8"/>
      <c r="DT258" s="8"/>
      <c r="DU258" s="8"/>
      <c r="DV258" s="8"/>
      <c r="DW258" s="8"/>
      <c r="DX258" s="8"/>
      <c r="DY258" s="8"/>
      <c r="DZ258" s="8"/>
      <c r="EA258" s="8"/>
      <c r="EB258" s="8"/>
      <c r="EC258" s="8"/>
      <c r="ED258" s="8"/>
      <c r="EE258" s="8"/>
      <c r="EF258" s="8"/>
      <c r="EG258" s="8"/>
      <c r="EH258" s="8"/>
      <c r="EI258" s="8"/>
      <c r="EJ258" s="8"/>
      <c r="EK258" s="8"/>
      <c r="EL258" s="8"/>
      <c r="EM258" s="8"/>
      <c r="EN258" s="8"/>
      <c r="EO258" s="8"/>
      <c r="EP258" s="8"/>
      <c r="EQ258" s="8"/>
      <c r="ER258" s="8"/>
      <c r="ES258" s="8"/>
      <c r="ET258" s="8"/>
      <c r="EU258" s="8"/>
      <c r="EV258" s="8"/>
      <c r="EW258" s="8"/>
      <c r="EX258" s="8"/>
      <c r="EY258" s="8"/>
      <c r="EZ258" s="8"/>
      <c r="FA258" s="8"/>
      <c r="FB258" s="8"/>
    </row>
    <row r="259" spans="2:158">
      <c r="B259" s="2"/>
      <c r="C259" s="2"/>
      <c r="D259" s="5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1329"/>
      <c r="S259" s="1326"/>
      <c r="T259" s="1326"/>
      <c r="U259" s="1326"/>
      <c r="V259" s="1326"/>
      <c r="W259" s="1326"/>
      <c r="X259" s="1326"/>
      <c r="Y259" s="1326"/>
      <c r="Z259" s="1326"/>
      <c r="AA259" s="1326"/>
      <c r="AB259" s="1326"/>
      <c r="AC259" s="1326"/>
      <c r="AD259" s="1326"/>
      <c r="AE259" s="1326"/>
      <c r="AF259" s="1326"/>
      <c r="AG259" s="1326"/>
      <c r="AH259" s="1326"/>
      <c r="AI259" s="1326"/>
      <c r="AJ259" s="1326"/>
      <c r="AK259" s="1326"/>
      <c r="AL259" s="1326"/>
      <c r="AM259" s="1326"/>
      <c r="AN259" s="1326"/>
      <c r="AO259" s="1326"/>
      <c r="AP259" s="1326"/>
      <c r="AQ259" s="1326"/>
      <c r="AR259" s="1326"/>
      <c r="AS259" s="1326"/>
      <c r="AT259" s="1326"/>
      <c r="AU259" s="1326"/>
      <c r="AV259" s="1326"/>
      <c r="AW259" s="1326"/>
      <c r="AX259" s="1326"/>
      <c r="AY259" s="1326"/>
      <c r="AZ259" s="1326"/>
      <c r="BA259" s="1326"/>
      <c r="BB259" s="1326"/>
      <c r="BC259" s="1324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8"/>
      <c r="CP259" s="8"/>
      <c r="CQ259" s="8"/>
      <c r="CR259" s="8"/>
      <c r="CS259" s="8"/>
      <c r="CT259" s="8"/>
      <c r="CU259" s="8"/>
      <c r="CV259" s="8"/>
      <c r="CW259" s="8"/>
      <c r="CX259" s="8"/>
      <c r="CY259" s="8"/>
      <c r="CZ259" s="8"/>
      <c r="DA259" s="8"/>
      <c r="DB259" s="8"/>
      <c r="DC259" s="8"/>
      <c r="DD259" s="8"/>
      <c r="DE259" s="8"/>
      <c r="DF259" s="8"/>
      <c r="DG259" s="8"/>
      <c r="DH259" s="8"/>
      <c r="DI259" s="8"/>
      <c r="DJ259" s="8"/>
      <c r="DK259" s="8"/>
      <c r="DL259" s="8"/>
      <c r="DM259" s="8"/>
      <c r="DN259" s="8"/>
      <c r="DO259" s="8"/>
      <c r="DP259" s="8"/>
      <c r="DQ259" s="8"/>
      <c r="DR259" s="8"/>
      <c r="DS259" s="8"/>
      <c r="DT259" s="8"/>
      <c r="DU259" s="8"/>
      <c r="DV259" s="8"/>
      <c r="DW259" s="8"/>
      <c r="DX259" s="8"/>
      <c r="DY259" s="8"/>
      <c r="DZ259" s="8"/>
      <c r="EA259" s="8"/>
      <c r="EB259" s="8"/>
      <c r="EC259" s="8"/>
      <c r="ED259" s="8"/>
      <c r="EE259" s="8"/>
      <c r="EF259" s="8"/>
      <c r="EG259" s="8"/>
      <c r="EH259" s="8"/>
      <c r="EI259" s="8"/>
      <c r="EJ259" s="8"/>
      <c r="EK259" s="8"/>
      <c r="EL259" s="8"/>
      <c r="EM259" s="8"/>
      <c r="EN259" s="8"/>
      <c r="EO259" s="8"/>
      <c r="EP259" s="8"/>
      <c r="EQ259" s="8"/>
      <c r="ER259" s="8"/>
      <c r="ES259" s="8"/>
      <c r="ET259" s="8"/>
      <c r="EU259" s="8"/>
      <c r="EV259" s="8"/>
      <c r="EW259" s="8"/>
      <c r="EX259" s="8"/>
      <c r="EY259" s="8"/>
      <c r="EZ259" s="8"/>
      <c r="FA259" s="8"/>
      <c r="FB259" s="8"/>
    </row>
    <row r="260" spans="2:158">
      <c r="B260" s="2"/>
      <c r="C260" s="2"/>
      <c r="D260" s="5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1329"/>
      <c r="S260" s="1326"/>
      <c r="T260" s="1326"/>
      <c r="U260" s="1326"/>
      <c r="V260" s="1326"/>
      <c r="W260" s="1326"/>
      <c r="X260" s="1326"/>
      <c r="Y260" s="1326"/>
      <c r="Z260" s="1326"/>
      <c r="AA260" s="1326"/>
      <c r="AB260" s="1326"/>
      <c r="AC260" s="1326"/>
      <c r="AD260" s="1326"/>
      <c r="AE260" s="1326"/>
      <c r="AF260" s="1326"/>
      <c r="AG260" s="1326"/>
      <c r="AH260" s="1326"/>
      <c r="AI260" s="1326"/>
      <c r="AJ260" s="1326"/>
      <c r="AK260" s="1326"/>
      <c r="AL260" s="1326"/>
      <c r="AM260" s="1326"/>
      <c r="AN260" s="1326"/>
      <c r="AO260" s="1326"/>
      <c r="AP260" s="1326"/>
      <c r="AQ260" s="1326"/>
      <c r="AR260" s="1326"/>
      <c r="AS260" s="1326"/>
      <c r="AT260" s="1326"/>
      <c r="AU260" s="1326"/>
      <c r="AV260" s="1326"/>
      <c r="AW260" s="1326"/>
      <c r="AX260" s="1326"/>
      <c r="AY260" s="1326"/>
      <c r="AZ260" s="1326"/>
      <c r="BA260" s="1326"/>
      <c r="BB260" s="1326"/>
      <c r="BC260" s="1324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  <c r="CR260" s="8"/>
      <c r="CS260" s="8"/>
      <c r="CT260" s="8"/>
      <c r="CU260" s="8"/>
      <c r="CV260" s="8"/>
      <c r="CW260" s="8"/>
      <c r="CX260" s="8"/>
      <c r="CY260" s="8"/>
      <c r="CZ260" s="8"/>
      <c r="DA260" s="8"/>
      <c r="DB260" s="8"/>
      <c r="DC260" s="8"/>
      <c r="DD260" s="8"/>
      <c r="DE260" s="8"/>
      <c r="DF260" s="8"/>
      <c r="DG260" s="8"/>
      <c r="DH260" s="8"/>
      <c r="DI260" s="8"/>
      <c r="DJ260" s="8"/>
      <c r="DK260" s="8"/>
      <c r="DL260" s="8"/>
      <c r="DM260" s="8"/>
      <c r="DN260" s="8"/>
      <c r="DO260" s="8"/>
      <c r="DP260" s="8"/>
      <c r="DQ260" s="8"/>
      <c r="DR260" s="8"/>
      <c r="DS260" s="8"/>
      <c r="DT260" s="8"/>
      <c r="DU260" s="8"/>
      <c r="DV260" s="8"/>
      <c r="DW260" s="8"/>
      <c r="DX260" s="8"/>
      <c r="DY260" s="8"/>
      <c r="DZ260" s="8"/>
      <c r="EA260" s="8"/>
      <c r="EB260" s="8"/>
      <c r="EC260" s="8"/>
      <c r="ED260" s="8"/>
      <c r="EE260" s="8"/>
      <c r="EF260" s="8"/>
      <c r="EG260" s="8"/>
      <c r="EH260" s="8"/>
      <c r="EI260" s="8"/>
      <c r="EJ260" s="8"/>
      <c r="EK260" s="8"/>
      <c r="EL260" s="8"/>
      <c r="EM260" s="8"/>
      <c r="EN260" s="8"/>
      <c r="EO260" s="8"/>
      <c r="EP260" s="8"/>
      <c r="EQ260" s="8"/>
      <c r="ER260" s="8"/>
      <c r="ES260" s="8"/>
      <c r="ET260" s="8"/>
      <c r="EU260" s="8"/>
      <c r="EV260" s="8"/>
      <c r="EW260" s="8"/>
      <c r="EX260" s="8"/>
      <c r="EY260" s="8"/>
      <c r="EZ260" s="8"/>
      <c r="FA260" s="8"/>
      <c r="FB260" s="8"/>
    </row>
    <row r="261" spans="2:158">
      <c r="B261" s="2"/>
      <c r="C261" s="2"/>
      <c r="D261" s="5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1329"/>
      <c r="S261" s="1326"/>
      <c r="T261" s="1326"/>
      <c r="U261" s="1326"/>
      <c r="V261" s="1326"/>
      <c r="W261" s="1326"/>
      <c r="X261" s="1326"/>
      <c r="Y261" s="1326"/>
      <c r="Z261" s="1326"/>
      <c r="AA261" s="1326"/>
      <c r="AB261" s="1326"/>
      <c r="AC261" s="1326"/>
      <c r="AD261" s="1326"/>
      <c r="AE261" s="1326"/>
      <c r="AF261" s="1326"/>
      <c r="AG261" s="1326"/>
      <c r="AH261" s="1326"/>
      <c r="AI261" s="1326"/>
      <c r="AJ261" s="1326"/>
      <c r="AK261" s="1326"/>
      <c r="AL261" s="1326"/>
      <c r="AM261" s="1326"/>
      <c r="AN261" s="1326"/>
      <c r="AO261" s="1326"/>
      <c r="AP261" s="1326"/>
      <c r="AQ261" s="1326"/>
      <c r="AR261" s="1326"/>
      <c r="AS261" s="1326"/>
      <c r="AT261" s="1326"/>
      <c r="AU261" s="1326"/>
      <c r="AV261" s="1326"/>
      <c r="AW261" s="1326"/>
      <c r="AX261" s="1326"/>
      <c r="AY261" s="1326"/>
      <c r="AZ261" s="1326"/>
      <c r="BA261" s="1326"/>
      <c r="BB261" s="1326"/>
      <c r="BC261" s="1324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8"/>
      <c r="CP261" s="8"/>
      <c r="CQ261" s="8"/>
      <c r="CR261" s="8"/>
      <c r="CS261" s="8"/>
      <c r="CT261" s="8"/>
      <c r="CU261" s="8"/>
      <c r="CV261" s="8"/>
      <c r="CW261" s="8"/>
      <c r="CX261" s="8"/>
      <c r="CY261" s="8"/>
      <c r="CZ261" s="8"/>
      <c r="DA261" s="8"/>
      <c r="DB261" s="8"/>
      <c r="DC261" s="8"/>
      <c r="DD261" s="8"/>
      <c r="DE261" s="8"/>
      <c r="DF261" s="8"/>
      <c r="DG261" s="8"/>
      <c r="DH261" s="8"/>
      <c r="DI261" s="8"/>
      <c r="DJ261" s="8"/>
      <c r="DK261" s="8"/>
      <c r="DL261" s="8"/>
      <c r="DM261" s="8"/>
      <c r="DN261" s="8"/>
      <c r="DO261" s="8"/>
      <c r="DP261" s="8"/>
      <c r="DQ261" s="8"/>
      <c r="DR261" s="8"/>
      <c r="DS261" s="8"/>
      <c r="DT261" s="8"/>
      <c r="DU261" s="8"/>
      <c r="DV261" s="8"/>
      <c r="DW261" s="8"/>
      <c r="DX261" s="8"/>
      <c r="DY261" s="8"/>
      <c r="DZ261" s="8"/>
      <c r="EA261" s="8"/>
      <c r="EB261" s="8"/>
      <c r="EC261" s="8"/>
      <c r="ED261" s="8"/>
      <c r="EE261" s="8"/>
      <c r="EF261" s="8"/>
      <c r="EG261" s="8"/>
      <c r="EH261" s="8"/>
      <c r="EI261" s="8"/>
      <c r="EJ261" s="8"/>
      <c r="EK261" s="8"/>
      <c r="EL261" s="8"/>
      <c r="EM261" s="8"/>
      <c r="EN261" s="8"/>
      <c r="EO261" s="8"/>
      <c r="EP261" s="8"/>
      <c r="EQ261" s="8"/>
      <c r="ER261" s="8"/>
      <c r="ES261" s="8"/>
      <c r="ET261" s="8"/>
      <c r="EU261" s="8"/>
      <c r="EV261" s="8"/>
      <c r="EW261" s="8"/>
      <c r="EX261" s="8"/>
      <c r="EY261" s="8"/>
      <c r="EZ261" s="8"/>
      <c r="FA261" s="8"/>
      <c r="FB261" s="8"/>
    </row>
    <row r="262" spans="2:158">
      <c r="B262" s="2"/>
      <c r="C262" s="2"/>
      <c r="D262" s="5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1329"/>
      <c r="S262" s="1326"/>
      <c r="T262" s="1326"/>
      <c r="U262" s="1326"/>
      <c r="V262" s="1326"/>
      <c r="W262" s="1326"/>
      <c r="X262" s="1326"/>
      <c r="Y262" s="1326"/>
      <c r="Z262" s="1326"/>
      <c r="AA262" s="1326"/>
      <c r="AB262" s="1326"/>
      <c r="AC262" s="1326"/>
      <c r="AD262" s="1326"/>
      <c r="AE262" s="1326"/>
      <c r="AF262" s="1326"/>
      <c r="AG262" s="1326"/>
      <c r="AH262" s="1326"/>
      <c r="AI262" s="1326"/>
      <c r="AJ262" s="1326"/>
      <c r="AK262" s="1326"/>
      <c r="AL262" s="1326"/>
      <c r="AM262" s="1326"/>
      <c r="AN262" s="1326"/>
      <c r="AO262" s="1326"/>
      <c r="AP262" s="1326"/>
      <c r="AQ262" s="1326"/>
      <c r="AR262" s="1326"/>
      <c r="AS262" s="1326"/>
      <c r="AT262" s="1326"/>
      <c r="AU262" s="1326"/>
      <c r="AV262" s="1326"/>
      <c r="AW262" s="1326"/>
      <c r="AX262" s="1326"/>
      <c r="AY262" s="1326"/>
      <c r="AZ262" s="1326"/>
      <c r="BA262" s="1326"/>
      <c r="BB262" s="1326"/>
      <c r="BC262" s="1324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8"/>
      <c r="CP262" s="8"/>
      <c r="CQ262" s="8"/>
      <c r="CR262" s="8"/>
      <c r="CS262" s="8"/>
      <c r="CT262" s="8"/>
      <c r="CU262" s="8"/>
      <c r="CV262" s="8"/>
      <c r="CW262" s="8"/>
      <c r="CX262" s="8"/>
      <c r="CY262" s="8"/>
      <c r="CZ262" s="8"/>
      <c r="DA262" s="8"/>
      <c r="DB262" s="8"/>
      <c r="DC262" s="8"/>
      <c r="DD262" s="8"/>
      <c r="DE262" s="8"/>
      <c r="DF262" s="8"/>
      <c r="DG262" s="8"/>
      <c r="DH262" s="8"/>
      <c r="DI262" s="8"/>
      <c r="DJ262" s="8"/>
      <c r="DK262" s="8"/>
      <c r="DL262" s="8"/>
      <c r="DM262" s="8"/>
      <c r="DN262" s="8"/>
      <c r="DO262" s="8"/>
      <c r="DP262" s="8"/>
      <c r="DQ262" s="8"/>
      <c r="DR262" s="8"/>
      <c r="DS262" s="8"/>
      <c r="DT262" s="8"/>
      <c r="DU262" s="8"/>
      <c r="DV262" s="8"/>
      <c r="DW262" s="8"/>
      <c r="DX262" s="8"/>
      <c r="DY262" s="8"/>
      <c r="DZ262" s="8"/>
      <c r="EA262" s="8"/>
      <c r="EB262" s="8"/>
      <c r="EC262" s="8"/>
      <c r="ED262" s="8"/>
      <c r="EE262" s="8"/>
      <c r="EF262" s="8"/>
      <c r="EG262" s="8"/>
      <c r="EH262" s="8"/>
      <c r="EI262" s="8"/>
      <c r="EJ262" s="8"/>
      <c r="EK262" s="8"/>
      <c r="EL262" s="8"/>
      <c r="EM262" s="8"/>
      <c r="EN262" s="8"/>
      <c r="EO262" s="8"/>
      <c r="EP262" s="8"/>
      <c r="EQ262" s="8"/>
      <c r="ER262" s="8"/>
      <c r="ES262" s="8"/>
      <c r="ET262" s="8"/>
      <c r="EU262" s="8"/>
      <c r="EV262" s="8"/>
      <c r="EW262" s="8"/>
      <c r="EX262" s="8"/>
      <c r="EY262" s="8"/>
      <c r="EZ262" s="8"/>
      <c r="FA262" s="8"/>
      <c r="FB262" s="8"/>
    </row>
    <row r="263" spans="2:158"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1329"/>
      <c r="S263" s="1326"/>
      <c r="T263" s="1326"/>
      <c r="U263" s="1326"/>
      <c r="V263" s="1326"/>
      <c r="W263" s="1326"/>
      <c r="X263" s="1326"/>
      <c r="Y263" s="1326"/>
      <c r="Z263" s="1326"/>
      <c r="AA263" s="1326"/>
      <c r="AB263" s="1326"/>
      <c r="AC263" s="1326"/>
      <c r="AD263" s="1326"/>
      <c r="AE263" s="1326"/>
      <c r="AF263" s="1326"/>
      <c r="AG263" s="1326"/>
      <c r="AH263" s="1326"/>
      <c r="AI263" s="1326"/>
      <c r="AJ263" s="1326"/>
      <c r="AK263" s="1326"/>
      <c r="AL263" s="1326"/>
      <c r="AM263" s="1326"/>
      <c r="AN263" s="1326"/>
      <c r="AO263" s="1326"/>
      <c r="AP263" s="1326"/>
      <c r="AQ263" s="1326"/>
      <c r="AR263" s="1326"/>
      <c r="AS263" s="1326"/>
      <c r="AT263" s="1326"/>
      <c r="AU263" s="1326"/>
      <c r="AV263" s="1326"/>
      <c r="AW263" s="1326"/>
      <c r="AX263" s="1326"/>
      <c r="AY263" s="1326"/>
      <c r="AZ263" s="1326"/>
      <c r="BA263" s="1326"/>
      <c r="BB263" s="1326"/>
      <c r="BC263" s="1324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8"/>
      <c r="CP263" s="8"/>
      <c r="CQ263" s="8"/>
      <c r="CR263" s="8"/>
      <c r="CS263" s="8"/>
      <c r="CT263" s="8"/>
      <c r="CU263" s="8"/>
      <c r="CV263" s="8"/>
      <c r="CW263" s="8"/>
      <c r="CX263" s="8"/>
      <c r="CY263" s="8"/>
      <c r="CZ263" s="8"/>
      <c r="DA263" s="8"/>
      <c r="DB263" s="8"/>
      <c r="DC263" s="8"/>
      <c r="DD263" s="8"/>
      <c r="DE263" s="8"/>
      <c r="DF263" s="8"/>
      <c r="DG263" s="8"/>
      <c r="DH263" s="8"/>
      <c r="DI263" s="8"/>
      <c r="DJ263" s="8"/>
      <c r="DK263" s="8"/>
      <c r="DL263" s="8"/>
      <c r="DM263" s="8"/>
      <c r="DN263" s="8"/>
      <c r="DO263" s="8"/>
      <c r="DP263" s="8"/>
      <c r="DQ263" s="8"/>
      <c r="DR263" s="8"/>
      <c r="DS263" s="8"/>
      <c r="DT263" s="8"/>
      <c r="DU263" s="8"/>
      <c r="DV263" s="8"/>
      <c r="DW263" s="8"/>
      <c r="DX263" s="8"/>
      <c r="DY263" s="8"/>
      <c r="DZ263" s="8"/>
      <c r="EA263" s="8"/>
      <c r="EB263" s="8"/>
      <c r="EC263" s="8"/>
      <c r="ED263" s="8"/>
      <c r="EE263" s="8"/>
      <c r="EF263" s="8"/>
      <c r="EG263" s="8"/>
      <c r="EH263" s="8"/>
      <c r="EI263" s="8"/>
      <c r="EJ263" s="8"/>
      <c r="EK263" s="8"/>
      <c r="EL263" s="8"/>
      <c r="EM263" s="8"/>
      <c r="EN263" s="8"/>
      <c r="EO263" s="8"/>
      <c r="EP263" s="8"/>
      <c r="EQ263" s="8"/>
      <c r="ER263" s="8"/>
      <c r="ES263" s="8"/>
      <c r="ET263" s="8"/>
      <c r="EU263" s="8"/>
      <c r="EV263" s="8"/>
      <c r="EW263" s="8"/>
      <c r="EX263" s="8"/>
      <c r="EY263" s="8"/>
      <c r="EZ263" s="8"/>
      <c r="FA263" s="8"/>
      <c r="FB263" s="8"/>
    </row>
    <row r="264" spans="2:158"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1329"/>
      <c r="S264" s="1326"/>
      <c r="T264" s="1326"/>
      <c r="U264" s="1326"/>
      <c r="V264" s="1326"/>
      <c r="W264" s="1326"/>
      <c r="X264" s="1326"/>
      <c r="Y264" s="1326"/>
      <c r="Z264" s="1326"/>
      <c r="AA264" s="1326"/>
      <c r="AB264" s="1326"/>
      <c r="AC264" s="1326"/>
      <c r="AD264" s="1326"/>
      <c r="AE264" s="1326"/>
      <c r="AF264" s="1326"/>
      <c r="AG264" s="1326"/>
      <c r="AH264" s="1326"/>
      <c r="AI264" s="1326"/>
      <c r="AJ264" s="1326"/>
      <c r="AK264" s="1326"/>
      <c r="AL264" s="1326"/>
      <c r="AM264" s="1326"/>
      <c r="AN264" s="1326"/>
      <c r="AO264" s="1326"/>
      <c r="AP264" s="1326"/>
      <c r="AQ264" s="1326"/>
      <c r="AR264" s="1326"/>
      <c r="AS264" s="1326"/>
      <c r="AT264" s="1326"/>
      <c r="AU264" s="1326"/>
      <c r="AV264" s="1326"/>
      <c r="AW264" s="1326"/>
      <c r="AX264" s="1326"/>
      <c r="AY264" s="1326"/>
      <c r="AZ264" s="1326"/>
      <c r="BA264" s="1326"/>
      <c r="BB264" s="1326"/>
      <c r="BC264" s="1324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8"/>
      <c r="CL264" s="8"/>
      <c r="CM264" s="8"/>
      <c r="CN264" s="8"/>
      <c r="CO264" s="8"/>
      <c r="CP264" s="8"/>
      <c r="CQ264" s="8"/>
      <c r="CR264" s="8"/>
      <c r="CS264" s="8"/>
      <c r="CT264" s="8"/>
      <c r="CU264" s="8"/>
      <c r="CV264" s="8"/>
      <c r="CW264" s="8"/>
      <c r="CX264" s="8"/>
      <c r="CY264" s="8"/>
      <c r="CZ264" s="8"/>
      <c r="DA264" s="8"/>
      <c r="DB264" s="8"/>
      <c r="DC264" s="8"/>
      <c r="DD264" s="8"/>
      <c r="DE264" s="8"/>
      <c r="DF264" s="8"/>
      <c r="DG264" s="8"/>
      <c r="DH264" s="8"/>
      <c r="DI264" s="8"/>
      <c r="DJ264" s="8"/>
      <c r="DK264" s="8"/>
      <c r="DL264" s="8"/>
      <c r="DM264" s="8"/>
      <c r="DN264" s="8"/>
      <c r="DO264" s="8"/>
      <c r="DP264" s="8"/>
      <c r="DQ264" s="8"/>
      <c r="DR264" s="8"/>
      <c r="DS264" s="8"/>
      <c r="DT264" s="8"/>
      <c r="DU264" s="8"/>
      <c r="DV264" s="8"/>
      <c r="DW264" s="8"/>
      <c r="DX264" s="8"/>
      <c r="DY264" s="8"/>
      <c r="DZ264" s="8"/>
      <c r="EA264" s="8"/>
      <c r="EB264" s="8"/>
      <c r="EC264" s="8"/>
      <c r="ED264" s="8"/>
      <c r="EE264" s="8"/>
      <c r="EF264" s="8"/>
      <c r="EG264" s="8"/>
      <c r="EH264" s="8"/>
      <c r="EI264" s="8"/>
      <c r="EJ264" s="8"/>
      <c r="EK264" s="8"/>
      <c r="EL264" s="8"/>
      <c r="EM264" s="8"/>
      <c r="EN264" s="8"/>
      <c r="EO264" s="8"/>
      <c r="EP264" s="8"/>
      <c r="EQ264" s="8"/>
      <c r="ER264" s="8"/>
      <c r="ES264" s="8"/>
      <c r="ET264" s="8"/>
      <c r="EU264" s="8"/>
      <c r="EV264" s="8"/>
      <c r="EW264" s="8"/>
      <c r="EX264" s="8"/>
      <c r="EY264" s="8"/>
      <c r="EZ264" s="8"/>
      <c r="FA264" s="8"/>
      <c r="FB264" s="8"/>
    </row>
    <row r="265" spans="2:158"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1329"/>
      <c r="S265" s="1326"/>
      <c r="T265" s="1326"/>
      <c r="U265" s="1326"/>
      <c r="V265" s="1326"/>
      <c r="W265" s="1326"/>
      <c r="X265" s="1326"/>
      <c r="Y265" s="1326"/>
      <c r="Z265" s="1326"/>
      <c r="AA265" s="1326"/>
      <c r="AB265" s="1326"/>
      <c r="AC265" s="1326"/>
      <c r="AD265" s="1326"/>
      <c r="AE265" s="1326"/>
      <c r="AF265" s="1326"/>
      <c r="AG265" s="1326"/>
      <c r="AH265" s="1326"/>
      <c r="AI265" s="1326"/>
      <c r="AJ265" s="1326"/>
      <c r="AK265" s="1326"/>
      <c r="AL265" s="1326"/>
      <c r="AM265" s="1326"/>
      <c r="AN265" s="1326"/>
      <c r="AO265" s="1326"/>
      <c r="AP265" s="1326"/>
      <c r="AQ265" s="1326"/>
      <c r="AR265" s="1326"/>
      <c r="AS265" s="1326"/>
      <c r="AT265" s="1326"/>
      <c r="AU265" s="1326"/>
      <c r="AV265" s="1326"/>
      <c r="AW265" s="1326"/>
      <c r="AX265" s="1326"/>
      <c r="AY265" s="1326"/>
      <c r="AZ265" s="1326"/>
      <c r="BA265" s="1326"/>
      <c r="BB265" s="1326"/>
      <c r="BC265" s="1324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8"/>
      <c r="CP265" s="8"/>
      <c r="CQ265" s="8"/>
      <c r="CR265" s="8"/>
      <c r="CS265" s="8"/>
      <c r="CT265" s="8"/>
      <c r="CU265" s="8"/>
      <c r="CV265" s="8"/>
      <c r="CW265" s="8"/>
      <c r="CX265" s="8"/>
      <c r="CY265" s="8"/>
      <c r="CZ265" s="8"/>
      <c r="DA265" s="8"/>
      <c r="DB265" s="8"/>
      <c r="DC265" s="8"/>
      <c r="DD265" s="8"/>
      <c r="DE265" s="8"/>
      <c r="DF265" s="8"/>
      <c r="DG265" s="8"/>
      <c r="DH265" s="8"/>
      <c r="DI265" s="8"/>
      <c r="DJ265" s="8"/>
      <c r="DK265" s="8"/>
      <c r="DL265" s="8"/>
      <c r="DM265" s="8"/>
      <c r="DN265" s="8"/>
      <c r="DO265" s="8"/>
      <c r="DP265" s="8"/>
      <c r="DQ265" s="8"/>
      <c r="DR265" s="8"/>
      <c r="DS265" s="8"/>
      <c r="DT265" s="8"/>
      <c r="DU265" s="8"/>
      <c r="DV265" s="8"/>
      <c r="DW265" s="8"/>
      <c r="DX265" s="8"/>
      <c r="DY265" s="8"/>
      <c r="DZ265" s="8"/>
      <c r="EA265" s="8"/>
      <c r="EB265" s="8"/>
      <c r="EC265" s="8"/>
      <c r="ED265" s="8"/>
      <c r="EE265" s="8"/>
      <c r="EF265" s="8"/>
      <c r="EG265" s="8"/>
      <c r="EH265" s="8"/>
      <c r="EI265" s="8"/>
      <c r="EJ265" s="8"/>
      <c r="EK265" s="8"/>
      <c r="EL265" s="8"/>
      <c r="EM265" s="8"/>
      <c r="EN265" s="8"/>
      <c r="EO265" s="8"/>
      <c r="EP265" s="8"/>
      <c r="EQ265" s="8"/>
      <c r="ER265" s="8"/>
      <c r="ES265" s="8"/>
      <c r="ET265" s="8"/>
      <c r="EU265" s="8"/>
      <c r="EV265" s="8"/>
      <c r="EW265" s="8"/>
      <c r="EX265" s="8"/>
      <c r="EY265" s="8"/>
      <c r="EZ265" s="8"/>
      <c r="FA265" s="8"/>
      <c r="FB265" s="8"/>
    </row>
    <row r="266" spans="2:158"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1329"/>
      <c r="S266" s="1326"/>
      <c r="T266" s="1326"/>
      <c r="U266" s="1326"/>
      <c r="V266" s="1326"/>
      <c r="W266" s="1326"/>
      <c r="X266" s="1326"/>
      <c r="Y266" s="1326"/>
      <c r="Z266" s="1326"/>
      <c r="AA266" s="1326"/>
      <c r="AB266" s="1326"/>
      <c r="AC266" s="1326"/>
      <c r="AD266" s="1326"/>
      <c r="AE266" s="1326"/>
      <c r="AF266" s="1326"/>
      <c r="AG266" s="1326"/>
      <c r="AH266" s="1326"/>
      <c r="AI266" s="1326"/>
      <c r="AJ266" s="1326"/>
      <c r="AK266" s="1326"/>
      <c r="AL266" s="1326"/>
      <c r="AM266" s="1326"/>
      <c r="AN266" s="1326"/>
      <c r="AO266" s="1326"/>
      <c r="AP266" s="1326"/>
      <c r="AQ266" s="1326"/>
      <c r="AR266" s="1326"/>
      <c r="AS266" s="1326"/>
      <c r="AT266" s="1326"/>
      <c r="AU266" s="1326"/>
      <c r="AV266" s="1326"/>
      <c r="AW266" s="1326"/>
      <c r="AX266" s="1326"/>
      <c r="AY266" s="1326"/>
      <c r="AZ266" s="1326"/>
      <c r="BA266" s="1326"/>
      <c r="BB266" s="1326"/>
      <c r="BC266" s="1324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8"/>
      <c r="CP266" s="8"/>
      <c r="CQ266" s="8"/>
      <c r="CR266" s="8"/>
      <c r="CS266" s="8"/>
      <c r="CT266" s="8"/>
      <c r="CU266" s="8"/>
      <c r="CV266" s="8"/>
      <c r="CW266" s="8"/>
      <c r="CX266" s="8"/>
      <c r="CY266" s="8"/>
      <c r="CZ266" s="8"/>
      <c r="DA266" s="8"/>
      <c r="DB266" s="8"/>
      <c r="DC266" s="8"/>
      <c r="DD266" s="8"/>
      <c r="DE266" s="8"/>
      <c r="DF266" s="8"/>
      <c r="DG266" s="8"/>
      <c r="DH266" s="8"/>
      <c r="DI266" s="8"/>
      <c r="DJ266" s="8"/>
      <c r="DK266" s="8"/>
      <c r="DL266" s="8"/>
      <c r="DM266" s="8"/>
      <c r="DN266" s="8"/>
      <c r="DO266" s="8"/>
      <c r="DP266" s="8"/>
      <c r="DQ266" s="8"/>
      <c r="DR266" s="8"/>
      <c r="DS266" s="8"/>
      <c r="DT266" s="8"/>
      <c r="DU266" s="8"/>
      <c r="DV266" s="8"/>
      <c r="DW266" s="8"/>
      <c r="DX266" s="8"/>
      <c r="DY266" s="8"/>
      <c r="DZ266" s="8"/>
      <c r="EA266" s="8"/>
      <c r="EB266" s="8"/>
      <c r="EC266" s="8"/>
      <c r="ED266" s="8"/>
      <c r="EE266" s="8"/>
      <c r="EF266" s="8"/>
      <c r="EG266" s="8"/>
      <c r="EH266" s="8"/>
      <c r="EI266" s="8"/>
      <c r="EJ266" s="8"/>
      <c r="EK266" s="8"/>
      <c r="EL266" s="8"/>
      <c r="EM266" s="8"/>
      <c r="EN266" s="8"/>
      <c r="EO266" s="8"/>
      <c r="EP266" s="8"/>
      <c r="EQ266" s="8"/>
      <c r="ER266" s="8"/>
      <c r="ES266" s="8"/>
      <c r="ET266" s="8"/>
      <c r="EU266" s="8"/>
      <c r="EV266" s="8"/>
      <c r="EW266" s="8"/>
      <c r="EX266" s="8"/>
      <c r="EY266" s="8"/>
      <c r="EZ266" s="8"/>
      <c r="FA266" s="8"/>
      <c r="FB266" s="8"/>
    </row>
    <row r="267" spans="2:158"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1329"/>
      <c r="S267" s="1326"/>
      <c r="T267" s="1326"/>
      <c r="U267" s="1326"/>
      <c r="V267" s="1326"/>
      <c r="W267" s="1326"/>
      <c r="X267" s="1326"/>
      <c r="Y267" s="1326"/>
      <c r="Z267" s="1326"/>
      <c r="AA267" s="1326"/>
      <c r="AB267" s="1326"/>
      <c r="AC267" s="1326"/>
      <c r="AD267" s="1326"/>
      <c r="AE267" s="1326"/>
      <c r="AF267" s="1326"/>
      <c r="AG267" s="1326"/>
      <c r="AH267" s="1326"/>
      <c r="AI267" s="1326"/>
      <c r="AJ267" s="1326"/>
      <c r="AK267" s="1326"/>
      <c r="AL267" s="1326"/>
      <c r="AM267" s="1326"/>
      <c r="AN267" s="1326"/>
      <c r="AO267" s="1326"/>
      <c r="AP267" s="1326"/>
      <c r="AQ267" s="1326"/>
      <c r="AR267" s="1326"/>
      <c r="AS267" s="1326"/>
      <c r="AT267" s="1326"/>
      <c r="AU267" s="1326"/>
      <c r="AV267" s="1326"/>
      <c r="AW267" s="1326"/>
      <c r="AX267" s="1326"/>
      <c r="AY267" s="1326"/>
      <c r="AZ267" s="1326"/>
      <c r="BA267" s="1326"/>
      <c r="BB267" s="1326"/>
      <c r="BC267" s="1324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8"/>
      <c r="CQ267" s="8"/>
      <c r="CR267" s="8"/>
      <c r="CS267" s="8"/>
      <c r="CT267" s="8"/>
      <c r="CU267" s="8"/>
      <c r="CV267" s="8"/>
      <c r="CW267" s="8"/>
      <c r="CX267" s="8"/>
      <c r="CY267" s="8"/>
      <c r="CZ267" s="8"/>
      <c r="DA267" s="8"/>
      <c r="DB267" s="8"/>
      <c r="DC267" s="8"/>
      <c r="DD267" s="8"/>
      <c r="DE267" s="8"/>
      <c r="DF267" s="8"/>
      <c r="DG267" s="8"/>
      <c r="DH267" s="8"/>
      <c r="DI267" s="8"/>
      <c r="DJ267" s="8"/>
      <c r="DK267" s="8"/>
      <c r="DL267" s="8"/>
      <c r="DM267" s="8"/>
      <c r="DN267" s="8"/>
      <c r="DO267" s="8"/>
      <c r="DP267" s="8"/>
      <c r="DQ267" s="8"/>
      <c r="DR267" s="8"/>
      <c r="DS267" s="8"/>
      <c r="DT267" s="8"/>
      <c r="DU267" s="8"/>
      <c r="DV267" s="8"/>
      <c r="DW267" s="8"/>
      <c r="DX267" s="8"/>
      <c r="DY267" s="8"/>
      <c r="DZ267" s="8"/>
      <c r="EA267" s="8"/>
      <c r="EB267" s="8"/>
      <c r="EC267" s="8"/>
      <c r="ED267" s="8"/>
      <c r="EE267" s="8"/>
      <c r="EF267" s="8"/>
      <c r="EG267" s="8"/>
      <c r="EH267" s="8"/>
      <c r="EI267" s="8"/>
      <c r="EJ267" s="8"/>
      <c r="EK267" s="8"/>
      <c r="EL267" s="8"/>
      <c r="EM267" s="8"/>
      <c r="EN267" s="8"/>
      <c r="EO267" s="8"/>
      <c r="EP267" s="8"/>
      <c r="EQ267" s="8"/>
      <c r="ER267" s="8"/>
      <c r="ES267" s="8"/>
      <c r="ET267" s="8"/>
      <c r="EU267" s="8"/>
      <c r="EV267" s="8"/>
      <c r="EW267" s="8"/>
      <c r="EX267" s="8"/>
      <c r="EY267" s="8"/>
      <c r="EZ267" s="8"/>
      <c r="FA267" s="8"/>
      <c r="FB267" s="8"/>
    </row>
    <row r="268" spans="2:158"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1329"/>
      <c r="S268" s="1326"/>
      <c r="T268" s="1326"/>
      <c r="U268" s="1326"/>
      <c r="V268" s="1326"/>
      <c r="W268" s="1326"/>
      <c r="X268" s="1326"/>
      <c r="Y268" s="1326"/>
      <c r="Z268" s="1326"/>
      <c r="AA268" s="1326"/>
      <c r="AB268" s="1326"/>
      <c r="AC268" s="1326"/>
      <c r="AD268" s="1326"/>
      <c r="AE268" s="1326"/>
      <c r="AF268" s="1326"/>
      <c r="AG268" s="1326"/>
      <c r="AH268" s="1326"/>
      <c r="AI268" s="1326"/>
      <c r="AJ268" s="1326"/>
      <c r="AK268" s="1326"/>
      <c r="AL268" s="1326"/>
      <c r="AM268" s="1326"/>
      <c r="AN268" s="1326"/>
      <c r="AO268" s="1326"/>
      <c r="AP268" s="1326"/>
      <c r="AQ268" s="1326"/>
      <c r="AR268" s="1326"/>
      <c r="AS268" s="1326"/>
      <c r="AT268" s="1326"/>
      <c r="AU268" s="1326"/>
      <c r="AV268" s="1326"/>
      <c r="AW268" s="1326"/>
      <c r="AX268" s="1326"/>
      <c r="AY268" s="1326"/>
      <c r="AZ268" s="1326"/>
      <c r="BA268" s="1326"/>
      <c r="BB268" s="1326"/>
      <c r="BC268" s="1324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8"/>
      <c r="CP268" s="8"/>
      <c r="CQ268" s="8"/>
      <c r="CR268" s="8"/>
      <c r="CS268" s="8"/>
      <c r="CT268" s="8"/>
      <c r="CU268" s="8"/>
      <c r="CV268" s="8"/>
      <c r="CW268" s="8"/>
      <c r="CX268" s="8"/>
      <c r="CY268" s="8"/>
      <c r="CZ268" s="8"/>
      <c r="DA268" s="8"/>
      <c r="DB268" s="8"/>
      <c r="DC268" s="8"/>
      <c r="DD268" s="8"/>
      <c r="DE268" s="8"/>
      <c r="DF268" s="8"/>
      <c r="DG268" s="8"/>
      <c r="DH268" s="8"/>
      <c r="DI268" s="8"/>
      <c r="DJ268" s="8"/>
      <c r="DK268" s="8"/>
      <c r="DL268" s="8"/>
      <c r="DM268" s="8"/>
      <c r="DN268" s="8"/>
      <c r="DO268" s="8"/>
      <c r="DP268" s="8"/>
      <c r="DQ268" s="8"/>
      <c r="DR268" s="8"/>
      <c r="DS268" s="8"/>
      <c r="DT268" s="8"/>
      <c r="DU268" s="8"/>
      <c r="DV268" s="8"/>
      <c r="DW268" s="8"/>
      <c r="DX268" s="8"/>
      <c r="DY268" s="8"/>
      <c r="DZ268" s="8"/>
      <c r="EA268" s="8"/>
      <c r="EB268" s="8"/>
      <c r="EC268" s="8"/>
      <c r="ED268" s="8"/>
      <c r="EE268" s="8"/>
      <c r="EF268" s="8"/>
      <c r="EG268" s="8"/>
      <c r="EH268" s="8"/>
      <c r="EI268" s="8"/>
      <c r="EJ268" s="8"/>
      <c r="EK268" s="8"/>
      <c r="EL268" s="8"/>
      <c r="EM268" s="8"/>
      <c r="EN268" s="8"/>
      <c r="EO268" s="8"/>
      <c r="EP268" s="8"/>
      <c r="EQ268" s="8"/>
      <c r="ER268" s="8"/>
      <c r="ES268" s="8"/>
      <c r="ET268" s="8"/>
      <c r="EU268" s="8"/>
      <c r="EV268" s="8"/>
      <c r="EW268" s="8"/>
      <c r="EX268" s="8"/>
      <c r="EY268" s="8"/>
      <c r="EZ268" s="8"/>
      <c r="FA268" s="8"/>
      <c r="FB268" s="8"/>
    </row>
    <row r="269" spans="2:158"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1329"/>
      <c r="S269" s="1326"/>
      <c r="T269" s="1326"/>
      <c r="U269" s="1326"/>
      <c r="V269" s="1326"/>
      <c r="W269" s="1326"/>
      <c r="X269" s="1326"/>
      <c r="Y269" s="1326"/>
      <c r="Z269" s="1326"/>
      <c r="AA269" s="1326"/>
      <c r="AB269" s="1326"/>
      <c r="AC269" s="1326"/>
      <c r="AD269" s="1326"/>
      <c r="AE269" s="1326"/>
      <c r="AF269" s="1326"/>
      <c r="AG269" s="1326"/>
      <c r="AH269" s="1326"/>
      <c r="AI269" s="1326"/>
      <c r="AJ269" s="1326"/>
      <c r="AK269" s="1326"/>
      <c r="AL269" s="1326"/>
      <c r="AM269" s="1326"/>
      <c r="AN269" s="1326"/>
      <c r="AO269" s="1326"/>
      <c r="AP269" s="1326"/>
      <c r="AQ269" s="1326"/>
      <c r="AR269" s="1326"/>
      <c r="AS269" s="1326"/>
      <c r="AT269" s="1326"/>
      <c r="AU269" s="1326"/>
      <c r="AV269" s="1326"/>
      <c r="AW269" s="1326"/>
      <c r="AX269" s="1326"/>
      <c r="AY269" s="1326"/>
      <c r="AZ269" s="1326"/>
      <c r="BA269" s="1326"/>
      <c r="BB269" s="1326"/>
      <c r="BC269" s="1324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  <c r="CR269" s="8"/>
      <c r="CS269" s="8"/>
      <c r="CT269" s="8"/>
      <c r="CU269" s="8"/>
      <c r="CV269" s="8"/>
      <c r="CW269" s="8"/>
      <c r="CX269" s="8"/>
      <c r="CY269" s="8"/>
      <c r="CZ269" s="8"/>
      <c r="DA269" s="8"/>
      <c r="DB269" s="8"/>
      <c r="DC269" s="8"/>
      <c r="DD269" s="8"/>
      <c r="DE269" s="8"/>
      <c r="DF269" s="8"/>
      <c r="DG269" s="8"/>
      <c r="DH269" s="8"/>
      <c r="DI269" s="8"/>
      <c r="DJ269" s="8"/>
      <c r="DK269" s="8"/>
      <c r="DL269" s="8"/>
      <c r="DM269" s="8"/>
      <c r="DN269" s="8"/>
      <c r="DO269" s="8"/>
      <c r="DP269" s="8"/>
      <c r="DQ269" s="8"/>
      <c r="DR269" s="8"/>
      <c r="DS269" s="8"/>
      <c r="DT269" s="8"/>
      <c r="DU269" s="8"/>
      <c r="DV269" s="8"/>
      <c r="DW269" s="8"/>
      <c r="DX269" s="8"/>
      <c r="DY269" s="8"/>
      <c r="DZ269" s="8"/>
      <c r="EA269" s="8"/>
      <c r="EB269" s="8"/>
      <c r="EC269" s="8"/>
      <c r="ED269" s="8"/>
      <c r="EE269" s="8"/>
      <c r="EF269" s="8"/>
      <c r="EG269" s="8"/>
      <c r="EH269" s="8"/>
      <c r="EI269" s="8"/>
      <c r="EJ269" s="8"/>
      <c r="EK269" s="8"/>
      <c r="EL269" s="8"/>
      <c r="EM269" s="8"/>
      <c r="EN269" s="8"/>
      <c r="EO269" s="8"/>
      <c r="EP269" s="8"/>
      <c r="EQ269" s="8"/>
      <c r="ER269" s="8"/>
      <c r="ES269" s="8"/>
      <c r="ET269" s="8"/>
      <c r="EU269" s="8"/>
      <c r="EV269" s="8"/>
      <c r="EW269" s="8"/>
      <c r="EX269" s="8"/>
      <c r="EY269" s="8"/>
      <c r="EZ269" s="8"/>
      <c r="FA269" s="8"/>
      <c r="FB269" s="8"/>
    </row>
    <row r="270" spans="2:158"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1329"/>
      <c r="S270" s="1326"/>
      <c r="T270" s="1326"/>
      <c r="U270" s="1326"/>
      <c r="V270" s="1326"/>
      <c r="W270" s="1326"/>
      <c r="X270" s="1326"/>
      <c r="Y270" s="1326"/>
      <c r="Z270" s="1326"/>
      <c r="AA270" s="1326"/>
      <c r="AB270" s="1326"/>
      <c r="AC270" s="1326"/>
      <c r="AD270" s="1326"/>
      <c r="AE270" s="1326"/>
      <c r="AF270" s="1326"/>
      <c r="AG270" s="1326"/>
      <c r="AH270" s="1326"/>
      <c r="AI270" s="1326"/>
      <c r="AJ270" s="1326"/>
      <c r="AK270" s="1326"/>
      <c r="AL270" s="1326"/>
      <c r="AM270" s="1326"/>
      <c r="AN270" s="1326"/>
      <c r="AO270" s="1326"/>
      <c r="AP270" s="1326"/>
      <c r="AQ270" s="1326"/>
      <c r="AR270" s="1326"/>
      <c r="AS270" s="1326"/>
      <c r="AT270" s="1326"/>
      <c r="AU270" s="1326"/>
      <c r="AV270" s="1326"/>
      <c r="AW270" s="1326"/>
      <c r="AX270" s="1326"/>
      <c r="AY270" s="1326"/>
      <c r="AZ270" s="1326"/>
      <c r="BA270" s="1326"/>
      <c r="BB270" s="1326"/>
      <c r="BC270" s="1324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  <c r="CR270" s="8"/>
      <c r="CS270" s="8"/>
      <c r="CT270" s="8"/>
      <c r="CU270" s="8"/>
      <c r="CV270" s="8"/>
      <c r="CW270" s="8"/>
      <c r="CX270" s="8"/>
      <c r="CY270" s="8"/>
      <c r="CZ270" s="8"/>
      <c r="DA270" s="8"/>
      <c r="DB270" s="8"/>
      <c r="DC270" s="8"/>
      <c r="DD270" s="8"/>
      <c r="DE270" s="8"/>
      <c r="DF270" s="8"/>
      <c r="DG270" s="8"/>
      <c r="DH270" s="8"/>
      <c r="DI270" s="8"/>
      <c r="DJ270" s="8"/>
      <c r="DK270" s="8"/>
      <c r="DL270" s="8"/>
      <c r="DM270" s="8"/>
      <c r="DN270" s="8"/>
      <c r="DO270" s="8"/>
      <c r="DP270" s="8"/>
      <c r="DQ270" s="8"/>
      <c r="DR270" s="8"/>
      <c r="DS270" s="8"/>
      <c r="DT270" s="8"/>
      <c r="DU270" s="8"/>
      <c r="DV270" s="8"/>
      <c r="DW270" s="8"/>
      <c r="DX270" s="8"/>
      <c r="DY270" s="8"/>
      <c r="DZ270" s="8"/>
      <c r="EA270" s="8"/>
      <c r="EB270" s="8"/>
      <c r="EC270" s="8"/>
      <c r="ED270" s="8"/>
      <c r="EE270" s="8"/>
      <c r="EF270" s="8"/>
      <c r="EG270" s="8"/>
      <c r="EH270" s="8"/>
      <c r="EI270" s="8"/>
      <c r="EJ270" s="8"/>
      <c r="EK270" s="8"/>
      <c r="EL270" s="8"/>
      <c r="EM270" s="8"/>
      <c r="EN270" s="8"/>
      <c r="EO270" s="8"/>
      <c r="EP270" s="8"/>
      <c r="EQ270" s="8"/>
      <c r="ER270" s="8"/>
      <c r="ES270" s="8"/>
      <c r="ET270" s="8"/>
      <c r="EU270" s="8"/>
      <c r="EV270" s="8"/>
      <c r="EW270" s="8"/>
      <c r="EX270" s="8"/>
      <c r="EY270" s="8"/>
      <c r="EZ270" s="8"/>
      <c r="FA270" s="8"/>
      <c r="FB270" s="8"/>
    </row>
    <row r="271" spans="2:158"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1329"/>
      <c r="S271" s="1326"/>
      <c r="T271" s="1326"/>
      <c r="U271" s="1326"/>
      <c r="V271" s="1326"/>
      <c r="W271" s="1326"/>
      <c r="X271" s="1326"/>
      <c r="Y271" s="1326"/>
      <c r="Z271" s="1326"/>
      <c r="AA271" s="1326"/>
      <c r="AB271" s="1326"/>
      <c r="AC271" s="1326"/>
      <c r="AD271" s="1326"/>
      <c r="AE271" s="1326"/>
      <c r="AF271" s="1326"/>
      <c r="AG271" s="1326"/>
      <c r="AH271" s="1326"/>
      <c r="AI271" s="1326"/>
      <c r="AJ271" s="1326"/>
      <c r="AK271" s="1326"/>
      <c r="AL271" s="1326"/>
      <c r="AM271" s="1326"/>
      <c r="AN271" s="1326"/>
      <c r="AO271" s="1326"/>
      <c r="AP271" s="1326"/>
      <c r="AQ271" s="1326"/>
      <c r="AR271" s="1326"/>
      <c r="AS271" s="1326"/>
      <c r="AT271" s="1326"/>
      <c r="AU271" s="1326"/>
      <c r="AV271" s="1326"/>
      <c r="AW271" s="1326"/>
      <c r="AX271" s="1326"/>
      <c r="AY271" s="1326"/>
      <c r="AZ271" s="1326"/>
      <c r="BA271" s="1326"/>
      <c r="BB271" s="1326"/>
      <c r="BC271" s="1324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  <c r="CS271" s="8"/>
      <c r="CT271" s="8"/>
      <c r="CU271" s="8"/>
      <c r="CV271" s="8"/>
      <c r="CW271" s="8"/>
      <c r="CX271" s="8"/>
      <c r="CY271" s="8"/>
      <c r="CZ271" s="8"/>
      <c r="DA271" s="8"/>
      <c r="DB271" s="8"/>
      <c r="DC271" s="8"/>
      <c r="DD271" s="8"/>
      <c r="DE271" s="8"/>
      <c r="DF271" s="8"/>
      <c r="DG271" s="8"/>
      <c r="DH271" s="8"/>
      <c r="DI271" s="8"/>
      <c r="DJ271" s="8"/>
      <c r="DK271" s="8"/>
      <c r="DL271" s="8"/>
      <c r="DM271" s="8"/>
      <c r="DN271" s="8"/>
      <c r="DO271" s="8"/>
      <c r="DP271" s="8"/>
      <c r="DQ271" s="8"/>
      <c r="DR271" s="8"/>
      <c r="DS271" s="8"/>
      <c r="DT271" s="8"/>
      <c r="DU271" s="8"/>
      <c r="DV271" s="8"/>
      <c r="DW271" s="8"/>
      <c r="DX271" s="8"/>
      <c r="DY271" s="8"/>
      <c r="DZ271" s="8"/>
      <c r="EA271" s="8"/>
      <c r="EB271" s="8"/>
      <c r="EC271" s="8"/>
      <c r="ED271" s="8"/>
      <c r="EE271" s="8"/>
      <c r="EF271" s="8"/>
      <c r="EG271" s="8"/>
      <c r="EH271" s="8"/>
      <c r="EI271" s="8"/>
      <c r="EJ271" s="8"/>
      <c r="EK271" s="8"/>
      <c r="EL271" s="8"/>
      <c r="EM271" s="8"/>
      <c r="EN271" s="8"/>
      <c r="EO271" s="8"/>
      <c r="EP271" s="8"/>
      <c r="EQ271" s="8"/>
      <c r="ER271" s="8"/>
      <c r="ES271" s="8"/>
      <c r="ET271" s="8"/>
      <c r="EU271" s="8"/>
      <c r="EV271" s="8"/>
      <c r="EW271" s="8"/>
      <c r="EX271" s="8"/>
      <c r="EY271" s="8"/>
      <c r="EZ271" s="8"/>
      <c r="FA271" s="8"/>
      <c r="FB271" s="8"/>
    </row>
    <row r="272" spans="2:158"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1329"/>
      <c r="S272" s="1326"/>
      <c r="T272" s="1326"/>
      <c r="U272" s="1326"/>
      <c r="V272" s="1326"/>
      <c r="W272" s="1326"/>
      <c r="X272" s="1326"/>
      <c r="Y272" s="1326"/>
      <c r="Z272" s="1326"/>
      <c r="AA272" s="1326"/>
      <c r="AB272" s="1326"/>
      <c r="AC272" s="1326"/>
      <c r="AD272" s="1326"/>
      <c r="AE272" s="1326"/>
      <c r="AF272" s="1326"/>
      <c r="AG272" s="1326"/>
      <c r="AH272" s="1326"/>
      <c r="AI272" s="1326"/>
      <c r="AJ272" s="1326"/>
      <c r="AK272" s="1326"/>
      <c r="AL272" s="1326"/>
      <c r="AM272" s="1326"/>
      <c r="AN272" s="1326"/>
      <c r="AO272" s="1326"/>
      <c r="AP272" s="1326"/>
      <c r="AQ272" s="1326"/>
      <c r="AR272" s="1326"/>
      <c r="AS272" s="1326"/>
      <c r="AT272" s="1326"/>
      <c r="AU272" s="1326"/>
      <c r="AV272" s="1326"/>
      <c r="AW272" s="1326"/>
      <c r="AX272" s="1326"/>
      <c r="AY272" s="1326"/>
      <c r="AZ272" s="1326"/>
      <c r="BA272" s="1326"/>
      <c r="BB272" s="1326"/>
      <c r="BC272" s="1324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  <c r="DA272" s="8"/>
      <c r="DB272" s="8"/>
      <c r="DC272" s="8"/>
      <c r="DD272" s="8"/>
      <c r="DE272" s="8"/>
      <c r="DF272" s="8"/>
      <c r="DG272" s="8"/>
      <c r="DH272" s="8"/>
      <c r="DI272" s="8"/>
      <c r="DJ272" s="8"/>
      <c r="DK272" s="8"/>
      <c r="DL272" s="8"/>
      <c r="DM272" s="8"/>
      <c r="DN272" s="8"/>
      <c r="DO272" s="8"/>
      <c r="DP272" s="8"/>
      <c r="DQ272" s="8"/>
      <c r="DR272" s="8"/>
      <c r="DS272" s="8"/>
      <c r="DT272" s="8"/>
      <c r="DU272" s="8"/>
      <c r="DV272" s="8"/>
      <c r="DW272" s="8"/>
      <c r="DX272" s="8"/>
      <c r="DY272" s="8"/>
      <c r="DZ272" s="8"/>
      <c r="EA272" s="8"/>
      <c r="EB272" s="8"/>
      <c r="EC272" s="8"/>
      <c r="ED272" s="8"/>
      <c r="EE272" s="8"/>
      <c r="EF272" s="8"/>
      <c r="EG272" s="8"/>
      <c r="EH272" s="8"/>
      <c r="EI272" s="8"/>
      <c r="EJ272" s="8"/>
      <c r="EK272" s="8"/>
      <c r="EL272" s="8"/>
      <c r="EM272" s="8"/>
      <c r="EN272" s="8"/>
      <c r="EO272" s="8"/>
      <c r="EP272" s="8"/>
      <c r="EQ272" s="8"/>
      <c r="ER272" s="8"/>
      <c r="ES272" s="8"/>
      <c r="ET272" s="8"/>
      <c r="EU272" s="8"/>
      <c r="EV272" s="8"/>
      <c r="EW272" s="8"/>
      <c r="EX272" s="8"/>
      <c r="EY272" s="8"/>
      <c r="EZ272" s="8"/>
      <c r="FA272" s="8"/>
      <c r="FB272" s="8"/>
    </row>
    <row r="273" spans="2:158"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1329"/>
      <c r="S273" s="1326"/>
      <c r="T273" s="1326"/>
      <c r="U273" s="1326"/>
      <c r="V273" s="1326"/>
      <c r="W273" s="1326"/>
      <c r="X273" s="1326"/>
      <c r="Y273" s="1326"/>
      <c r="Z273" s="1326"/>
      <c r="AA273" s="1326"/>
      <c r="AB273" s="1326"/>
      <c r="AC273" s="1326"/>
      <c r="AD273" s="1326"/>
      <c r="AE273" s="1326"/>
      <c r="AF273" s="1326"/>
      <c r="AG273" s="1326"/>
      <c r="AH273" s="1326"/>
      <c r="AI273" s="1326"/>
      <c r="AJ273" s="1326"/>
      <c r="AK273" s="1326"/>
      <c r="AL273" s="1326"/>
      <c r="AM273" s="1326"/>
      <c r="AN273" s="1326"/>
      <c r="AO273" s="1326"/>
      <c r="AP273" s="1326"/>
      <c r="AQ273" s="1326"/>
      <c r="AR273" s="1326"/>
      <c r="AS273" s="1326"/>
      <c r="AT273" s="1326"/>
      <c r="AU273" s="1326"/>
      <c r="AV273" s="1326"/>
      <c r="AW273" s="1326"/>
      <c r="AX273" s="1326"/>
      <c r="AY273" s="1326"/>
      <c r="AZ273" s="1326"/>
      <c r="BA273" s="1326"/>
      <c r="BB273" s="1326"/>
      <c r="BC273" s="1324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Q273" s="8"/>
      <c r="CR273" s="8"/>
      <c r="CS273" s="8"/>
      <c r="CT273" s="8"/>
      <c r="CU273" s="8"/>
      <c r="CV273" s="8"/>
      <c r="CW273" s="8"/>
      <c r="CX273" s="8"/>
      <c r="CY273" s="8"/>
      <c r="CZ273" s="8"/>
      <c r="DA273" s="8"/>
      <c r="DB273" s="8"/>
      <c r="DC273" s="8"/>
      <c r="DD273" s="8"/>
      <c r="DE273" s="8"/>
      <c r="DF273" s="8"/>
      <c r="DG273" s="8"/>
      <c r="DH273" s="8"/>
      <c r="DI273" s="8"/>
      <c r="DJ273" s="8"/>
      <c r="DK273" s="8"/>
      <c r="DL273" s="8"/>
      <c r="DM273" s="8"/>
      <c r="DN273" s="8"/>
      <c r="DO273" s="8"/>
      <c r="DP273" s="8"/>
      <c r="DQ273" s="8"/>
      <c r="DR273" s="8"/>
      <c r="DS273" s="8"/>
      <c r="DT273" s="8"/>
      <c r="DU273" s="8"/>
      <c r="DV273" s="8"/>
      <c r="DW273" s="8"/>
      <c r="DX273" s="8"/>
      <c r="DY273" s="8"/>
      <c r="DZ273" s="8"/>
      <c r="EA273" s="8"/>
      <c r="EB273" s="8"/>
      <c r="EC273" s="8"/>
      <c r="ED273" s="8"/>
      <c r="EE273" s="8"/>
      <c r="EF273" s="8"/>
      <c r="EG273" s="8"/>
      <c r="EH273" s="8"/>
      <c r="EI273" s="8"/>
      <c r="EJ273" s="8"/>
      <c r="EK273" s="8"/>
      <c r="EL273" s="8"/>
      <c r="EM273" s="8"/>
      <c r="EN273" s="8"/>
      <c r="EO273" s="8"/>
      <c r="EP273" s="8"/>
      <c r="EQ273" s="8"/>
      <c r="ER273" s="8"/>
      <c r="ES273" s="8"/>
      <c r="ET273" s="8"/>
      <c r="EU273" s="8"/>
      <c r="EV273" s="8"/>
      <c r="EW273" s="8"/>
      <c r="EX273" s="8"/>
      <c r="EY273" s="8"/>
      <c r="EZ273" s="8"/>
      <c r="FA273" s="8"/>
      <c r="FB273" s="8"/>
    </row>
    <row r="274" spans="2:158"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1329"/>
      <c r="S274" s="1326"/>
      <c r="T274" s="1326"/>
      <c r="U274" s="1326"/>
      <c r="V274" s="1326"/>
      <c r="W274" s="1326"/>
      <c r="X274" s="1326"/>
      <c r="Y274" s="1326"/>
      <c r="Z274" s="1326"/>
      <c r="AA274" s="1326"/>
      <c r="AB274" s="1326"/>
      <c r="AC274" s="1326"/>
      <c r="AD274" s="1326"/>
      <c r="AE274" s="1326"/>
      <c r="AF274" s="1326"/>
      <c r="AG274" s="1326"/>
      <c r="AH274" s="1326"/>
      <c r="AI274" s="1326"/>
      <c r="AJ274" s="1326"/>
      <c r="AK274" s="1326"/>
      <c r="AL274" s="1326"/>
      <c r="AM274" s="1326"/>
      <c r="AN274" s="1326"/>
      <c r="AO274" s="1326"/>
      <c r="AP274" s="1326"/>
      <c r="AQ274" s="1326"/>
      <c r="AR274" s="1326"/>
      <c r="AS274" s="1326"/>
      <c r="AT274" s="1326"/>
      <c r="AU274" s="1326"/>
      <c r="AV274" s="1326"/>
      <c r="AW274" s="1326"/>
      <c r="AX274" s="1326"/>
      <c r="AY274" s="1326"/>
      <c r="AZ274" s="1326"/>
      <c r="BA274" s="1326"/>
      <c r="BB274" s="1326"/>
      <c r="BC274" s="1324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Q274" s="8"/>
      <c r="CR274" s="8"/>
      <c r="CS274" s="8"/>
      <c r="CT274" s="8"/>
      <c r="CU274" s="8"/>
      <c r="CV274" s="8"/>
      <c r="CW274" s="8"/>
      <c r="CX274" s="8"/>
      <c r="CY274" s="8"/>
      <c r="CZ274" s="8"/>
      <c r="DA274" s="8"/>
      <c r="DB274" s="8"/>
      <c r="DC274" s="8"/>
      <c r="DD274" s="8"/>
      <c r="DE274" s="8"/>
      <c r="DF274" s="8"/>
      <c r="DG274" s="8"/>
      <c r="DH274" s="8"/>
      <c r="DI274" s="8"/>
      <c r="DJ274" s="8"/>
      <c r="DK274" s="8"/>
      <c r="DL274" s="8"/>
      <c r="DM274" s="8"/>
      <c r="DN274" s="8"/>
      <c r="DO274" s="8"/>
      <c r="DP274" s="8"/>
      <c r="DQ274" s="8"/>
      <c r="DR274" s="8"/>
      <c r="DS274" s="8"/>
      <c r="DT274" s="8"/>
      <c r="DU274" s="8"/>
      <c r="DV274" s="8"/>
      <c r="DW274" s="8"/>
      <c r="DX274" s="8"/>
      <c r="DY274" s="8"/>
      <c r="DZ274" s="8"/>
      <c r="EA274" s="8"/>
      <c r="EB274" s="8"/>
      <c r="EC274" s="8"/>
      <c r="ED274" s="8"/>
      <c r="EE274" s="8"/>
      <c r="EF274" s="8"/>
      <c r="EG274" s="8"/>
      <c r="EH274" s="8"/>
      <c r="EI274" s="8"/>
      <c r="EJ274" s="8"/>
      <c r="EK274" s="8"/>
      <c r="EL274" s="8"/>
      <c r="EM274" s="8"/>
      <c r="EN274" s="8"/>
      <c r="EO274" s="8"/>
      <c r="EP274" s="8"/>
      <c r="EQ274" s="8"/>
      <c r="ER274" s="8"/>
      <c r="ES274" s="8"/>
      <c r="ET274" s="8"/>
      <c r="EU274" s="8"/>
      <c r="EV274" s="8"/>
      <c r="EW274" s="8"/>
      <c r="EX274" s="8"/>
      <c r="EY274" s="8"/>
      <c r="EZ274" s="8"/>
      <c r="FA274" s="8"/>
      <c r="FB274" s="8"/>
    </row>
    <row r="275" spans="2:158"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1329"/>
      <c r="S275" s="1326"/>
      <c r="T275" s="1326"/>
      <c r="U275" s="1326"/>
      <c r="V275" s="1326"/>
      <c r="W275" s="1326"/>
      <c r="X275" s="1326"/>
      <c r="Y275" s="1326"/>
      <c r="Z275" s="1326"/>
      <c r="AA275" s="1326"/>
      <c r="AB275" s="1326"/>
      <c r="AC275" s="1326"/>
      <c r="AD275" s="1326"/>
      <c r="AE275" s="1326"/>
      <c r="AF275" s="1326"/>
      <c r="AG275" s="1326"/>
      <c r="AH275" s="1326"/>
      <c r="AI275" s="1326"/>
      <c r="AJ275" s="1326"/>
      <c r="AK275" s="1326"/>
      <c r="AL275" s="1326"/>
      <c r="AM275" s="1326"/>
      <c r="AN275" s="1326"/>
      <c r="AO275" s="1326"/>
      <c r="AP275" s="1326"/>
      <c r="AQ275" s="1326"/>
      <c r="AR275" s="1326"/>
      <c r="AS275" s="1326"/>
      <c r="AT275" s="1326"/>
      <c r="AU275" s="1326"/>
      <c r="AV275" s="1326"/>
      <c r="AW275" s="1326"/>
      <c r="AX275" s="1326"/>
      <c r="AY275" s="1326"/>
      <c r="AZ275" s="1326"/>
      <c r="BA275" s="1326"/>
      <c r="BB275" s="1326"/>
      <c r="BC275" s="1324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Q275" s="8"/>
      <c r="CR275" s="8"/>
      <c r="CS275" s="8"/>
      <c r="CT275" s="8"/>
      <c r="CU275" s="8"/>
      <c r="CV275" s="8"/>
      <c r="CW275" s="8"/>
      <c r="CX275" s="8"/>
      <c r="CY275" s="8"/>
      <c r="CZ275" s="8"/>
      <c r="DA275" s="8"/>
      <c r="DB275" s="8"/>
      <c r="DC275" s="8"/>
      <c r="DD275" s="8"/>
      <c r="DE275" s="8"/>
      <c r="DF275" s="8"/>
      <c r="DG275" s="8"/>
      <c r="DH275" s="8"/>
      <c r="DI275" s="8"/>
      <c r="DJ275" s="8"/>
      <c r="DK275" s="8"/>
      <c r="DL275" s="8"/>
      <c r="DM275" s="8"/>
      <c r="DN275" s="8"/>
      <c r="DO275" s="8"/>
      <c r="DP275" s="8"/>
      <c r="DQ275" s="8"/>
      <c r="DR275" s="8"/>
      <c r="DS275" s="8"/>
      <c r="DT275" s="8"/>
      <c r="DU275" s="8"/>
      <c r="DV275" s="8"/>
      <c r="DW275" s="8"/>
      <c r="DX275" s="8"/>
      <c r="DY275" s="8"/>
      <c r="DZ275" s="8"/>
      <c r="EA275" s="8"/>
      <c r="EB275" s="8"/>
      <c r="EC275" s="8"/>
      <c r="ED275" s="8"/>
      <c r="EE275" s="8"/>
      <c r="EF275" s="8"/>
      <c r="EG275" s="8"/>
      <c r="EH275" s="8"/>
      <c r="EI275" s="8"/>
      <c r="EJ275" s="8"/>
      <c r="EK275" s="8"/>
      <c r="EL275" s="8"/>
      <c r="EM275" s="8"/>
      <c r="EN275" s="8"/>
      <c r="EO275" s="8"/>
      <c r="EP275" s="8"/>
      <c r="EQ275" s="8"/>
      <c r="ER275" s="8"/>
      <c r="ES275" s="8"/>
      <c r="ET275" s="8"/>
      <c r="EU275" s="8"/>
      <c r="EV275" s="8"/>
      <c r="EW275" s="8"/>
      <c r="EX275" s="8"/>
      <c r="EY275" s="8"/>
      <c r="EZ275" s="8"/>
      <c r="FA275" s="8"/>
      <c r="FB275" s="8"/>
    </row>
    <row r="276" spans="2:158"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1329"/>
      <c r="S276" s="1326"/>
      <c r="T276" s="1326"/>
      <c r="U276" s="1326"/>
      <c r="V276" s="1326"/>
      <c r="W276" s="1326"/>
      <c r="X276" s="1326"/>
      <c r="Y276" s="1326"/>
      <c r="Z276" s="1326"/>
      <c r="AA276" s="1326"/>
      <c r="AB276" s="1326"/>
      <c r="AC276" s="1326"/>
      <c r="AD276" s="1326"/>
      <c r="AE276" s="1326"/>
      <c r="AF276" s="1326"/>
      <c r="AG276" s="1326"/>
      <c r="AH276" s="1326"/>
      <c r="AI276" s="1326"/>
      <c r="AJ276" s="1326"/>
      <c r="AK276" s="1326"/>
      <c r="AL276" s="1326"/>
      <c r="AM276" s="1326"/>
      <c r="AN276" s="1326"/>
      <c r="AO276" s="1326"/>
      <c r="AP276" s="1326"/>
      <c r="AQ276" s="1326"/>
      <c r="AR276" s="1326"/>
      <c r="AS276" s="1326"/>
      <c r="AT276" s="1326"/>
      <c r="AU276" s="1326"/>
      <c r="AV276" s="1326"/>
      <c r="AW276" s="1326"/>
      <c r="AX276" s="1326"/>
      <c r="AY276" s="1326"/>
      <c r="AZ276" s="1326"/>
      <c r="BA276" s="1326"/>
      <c r="BB276" s="1326"/>
      <c r="BC276" s="1324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Q276" s="8"/>
      <c r="CR276" s="8"/>
      <c r="CS276" s="8"/>
      <c r="CT276" s="8"/>
      <c r="CU276" s="8"/>
      <c r="CV276" s="8"/>
      <c r="CW276" s="8"/>
      <c r="CX276" s="8"/>
      <c r="CY276" s="8"/>
      <c r="CZ276" s="8"/>
      <c r="DA276" s="8"/>
      <c r="DB276" s="8"/>
      <c r="DC276" s="8"/>
      <c r="DD276" s="8"/>
      <c r="DE276" s="8"/>
      <c r="DF276" s="8"/>
      <c r="DG276" s="8"/>
      <c r="DH276" s="8"/>
      <c r="DI276" s="8"/>
      <c r="DJ276" s="8"/>
      <c r="DK276" s="8"/>
      <c r="DL276" s="8"/>
      <c r="DM276" s="8"/>
      <c r="DN276" s="8"/>
      <c r="DO276" s="8"/>
      <c r="DP276" s="8"/>
      <c r="DQ276" s="8"/>
      <c r="DR276" s="8"/>
      <c r="DS276" s="8"/>
      <c r="DT276" s="8"/>
      <c r="DU276" s="8"/>
      <c r="DV276" s="8"/>
      <c r="DW276" s="8"/>
      <c r="DX276" s="8"/>
      <c r="DY276" s="8"/>
      <c r="DZ276" s="8"/>
      <c r="EA276" s="8"/>
      <c r="EB276" s="8"/>
      <c r="EC276" s="8"/>
      <c r="ED276" s="8"/>
      <c r="EE276" s="8"/>
      <c r="EF276" s="8"/>
      <c r="EG276" s="8"/>
      <c r="EH276" s="8"/>
      <c r="EI276" s="8"/>
      <c r="EJ276" s="8"/>
      <c r="EK276" s="8"/>
      <c r="EL276" s="8"/>
      <c r="EM276" s="8"/>
      <c r="EN276" s="8"/>
      <c r="EO276" s="8"/>
      <c r="EP276" s="8"/>
      <c r="EQ276" s="8"/>
      <c r="ER276" s="8"/>
      <c r="ES276" s="8"/>
      <c r="ET276" s="8"/>
      <c r="EU276" s="8"/>
      <c r="EV276" s="8"/>
      <c r="EW276" s="8"/>
      <c r="EX276" s="8"/>
      <c r="EY276" s="8"/>
      <c r="EZ276" s="8"/>
      <c r="FA276" s="8"/>
      <c r="FB276" s="8"/>
    </row>
    <row r="277" spans="2:158"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1329"/>
      <c r="S277" s="1326"/>
      <c r="T277" s="1326"/>
      <c r="U277" s="1326"/>
      <c r="V277" s="1326"/>
      <c r="W277" s="1326"/>
      <c r="X277" s="1326"/>
      <c r="Y277" s="1326"/>
      <c r="Z277" s="1326"/>
      <c r="AA277" s="1326"/>
      <c r="AB277" s="1326"/>
      <c r="AC277" s="1326"/>
      <c r="AD277" s="1326"/>
      <c r="AE277" s="1326"/>
      <c r="AF277" s="1326"/>
      <c r="AG277" s="1326"/>
      <c r="AH277" s="1326"/>
      <c r="AI277" s="1326"/>
      <c r="AJ277" s="1326"/>
      <c r="AK277" s="1326"/>
      <c r="AL277" s="1326"/>
      <c r="AM277" s="1326"/>
      <c r="AN277" s="1326"/>
      <c r="AO277" s="1326"/>
      <c r="AP277" s="1326"/>
      <c r="AQ277" s="1326"/>
      <c r="AR277" s="1326"/>
      <c r="AS277" s="1326"/>
      <c r="AT277" s="1326"/>
      <c r="AU277" s="1326"/>
      <c r="AV277" s="1326"/>
      <c r="AW277" s="1326"/>
      <c r="AX277" s="1326"/>
      <c r="AY277" s="1326"/>
      <c r="AZ277" s="1326"/>
      <c r="BA277" s="1326"/>
      <c r="BB277" s="1326"/>
      <c r="BC277" s="1324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8"/>
      <c r="CP277" s="8"/>
      <c r="CQ277" s="8"/>
      <c r="CR277" s="8"/>
      <c r="CS277" s="8"/>
      <c r="CT277" s="8"/>
      <c r="CU277" s="8"/>
      <c r="CV277" s="8"/>
      <c r="CW277" s="8"/>
      <c r="CX277" s="8"/>
      <c r="CY277" s="8"/>
      <c r="CZ277" s="8"/>
      <c r="DA277" s="8"/>
      <c r="DB277" s="8"/>
      <c r="DC277" s="8"/>
      <c r="DD277" s="8"/>
      <c r="DE277" s="8"/>
      <c r="DF277" s="8"/>
      <c r="DG277" s="8"/>
      <c r="DH277" s="8"/>
      <c r="DI277" s="8"/>
      <c r="DJ277" s="8"/>
      <c r="DK277" s="8"/>
      <c r="DL277" s="8"/>
      <c r="DM277" s="8"/>
      <c r="DN277" s="8"/>
      <c r="DO277" s="8"/>
      <c r="DP277" s="8"/>
      <c r="DQ277" s="8"/>
      <c r="DR277" s="8"/>
      <c r="DS277" s="8"/>
      <c r="DT277" s="8"/>
      <c r="DU277" s="8"/>
      <c r="DV277" s="8"/>
      <c r="DW277" s="8"/>
      <c r="DX277" s="8"/>
      <c r="DY277" s="8"/>
      <c r="DZ277" s="8"/>
      <c r="EA277" s="8"/>
      <c r="EB277" s="8"/>
      <c r="EC277" s="8"/>
      <c r="ED277" s="8"/>
      <c r="EE277" s="8"/>
      <c r="EF277" s="8"/>
      <c r="EG277" s="8"/>
      <c r="EH277" s="8"/>
      <c r="EI277" s="8"/>
      <c r="EJ277" s="8"/>
      <c r="EK277" s="8"/>
      <c r="EL277" s="8"/>
      <c r="EM277" s="8"/>
      <c r="EN277" s="8"/>
      <c r="EO277" s="8"/>
      <c r="EP277" s="8"/>
      <c r="EQ277" s="8"/>
      <c r="ER277" s="8"/>
      <c r="ES277" s="8"/>
      <c r="ET277" s="8"/>
      <c r="EU277" s="8"/>
      <c r="EV277" s="8"/>
      <c r="EW277" s="8"/>
      <c r="EX277" s="8"/>
      <c r="EY277" s="8"/>
      <c r="EZ277" s="8"/>
      <c r="FA277" s="8"/>
      <c r="FB277" s="8"/>
    </row>
    <row r="278" spans="2:158"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1329"/>
      <c r="S278" s="1326"/>
      <c r="T278" s="1326"/>
      <c r="U278" s="1326"/>
      <c r="V278" s="1326"/>
      <c r="W278" s="1326"/>
      <c r="X278" s="1326"/>
      <c r="Y278" s="1326"/>
      <c r="Z278" s="1326"/>
      <c r="AA278" s="1326"/>
      <c r="AB278" s="1326"/>
      <c r="AC278" s="1326"/>
      <c r="AD278" s="1326"/>
      <c r="AE278" s="1326"/>
      <c r="AF278" s="1326"/>
      <c r="AG278" s="1326"/>
      <c r="AH278" s="1326"/>
      <c r="AI278" s="1326"/>
      <c r="AJ278" s="1326"/>
      <c r="AK278" s="1326"/>
      <c r="AL278" s="1326"/>
      <c r="AM278" s="1326"/>
      <c r="AN278" s="1326"/>
      <c r="AO278" s="1326"/>
      <c r="AP278" s="1326"/>
      <c r="AQ278" s="1326"/>
      <c r="AR278" s="1326"/>
      <c r="AS278" s="1326"/>
      <c r="AT278" s="1326"/>
      <c r="AU278" s="1326"/>
      <c r="AV278" s="1326"/>
      <c r="AW278" s="1326"/>
      <c r="AX278" s="1326"/>
      <c r="AY278" s="1326"/>
      <c r="AZ278" s="1326"/>
      <c r="BA278" s="1326"/>
      <c r="BB278" s="1326"/>
      <c r="BC278" s="1324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8"/>
      <c r="CP278" s="8"/>
      <c r="CQ278" s="8"/>
      <c r="CR278" s="8"/>
      <c r="CS278" s="8"/>
      <c r="CT278" s="8"/>
      <c r="CU278" s="8"/>
      <c r="CV278" s="8"/>
      <c r="CW278" s="8"/>
      <c r="CX278" s="8"/>
      <c r="CY278" s="8"/>
      <c r="CZ278" s="8"/>
      <c r="DA278" s="8"/>
      <c r="DB278" s="8"/>
      <c r="DC278" s="8"/>
      <c r="DD278" s="8"/>
      <c r="DE278" s="8"/>
      <c r="DF278" s="8"/>
      <c r="DG278" s="8"/>
      <c r="DH278" s="8"/>
      <c r="DI278" s="8"/>
      <c r="DJ278" s="8"/>
      <c r="DK278" s="8"/>
      <c r="DL278" s="8"/>
      <c r="DM278" s="8"/>
      <c r="DN278" s="8"/>
      <c r="DO278" s="8"/>
      <c r="DP278" s="8"/>
      <c r="DQ278" s="8"/>
      <c r="DR278" s="8"/>
      <c r="DS278" s="8"/>
      <c r="DT278" s="8"/>
      <c r="DU278" s="8"/>
      <c r="DV278" s="8"/>
      <c r="DW278" s="8"/>
      <c r="DX278" s="8"/>
      <c r="DY278" s="8"/>
      <c r="DZ278" s="8"/>
      <c r="EA278" s="8"/>
      <c r="EB278" s="8"/>
      <c r="EC278" s="8"/>
      <c r="ED278" s="8"/>
      <c r="EE278" s="8"/>
      <c r="EF278" s="8"/>
      <c r="EG278" s="8"/>
      <c r="EH278" s="8"/>
      <c r="EI278" s="8"/>
      <c r="EJ278" s="8"/>
      <c r="EK278" s="8"/>
      <c r="EL278" s="8"/>
      <c r="EM278" s="8"/>
      <c r="EN278" s="8"/>
      <c r="EO278" s="8"/>
      <c r="EP278" s="8"/>
      <c r="EQ278" s="8"/>
      <c r="ER278" s="8"/>
      <c r="ES278" s="8"/>
      <c r="ET278" s="8"/>
      <c r="EU278" s="8"/>
      <c r="EV278" s="8"/>
      <c r="EW278" s="8"/>
      <c r="EX278" s="8"/>
      <c r="EY278" s="8"/>
      <c r="EZ278" s="8"/>
      <c r="FA278" s="8"/>
      <c r="FB278" s="8"/>
    </row>
    <row r="279" spans="2:158"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1329"/>
      <c r="S279" s="1326"/>
      <c r="T279" s="1326"/>
      <c r="U279" s="1326"/>
      <c r="V279" s="1326"/>
      <c r="W279" s="1326"/>
      <c r="X279" s="1326"/>
      <c r="Y279" s="1326"/>
      <c r="Z279" s="1326"/>
      <c r="AA279" s="1326"/>
      <c r="AB279" s="1326"/>
      <c r="AC279" s="1326"/>
      <c r="AD279" s="1326"/>
      <c r="AE279" s="1326"/>
      <c r="AF279" s="1326"/>
      <c r="AG279" s="1326"/>
      <c r="AH279" s="1326"/>
      <c r="AI279" s="1326"/>
      <c r="AJ279" s="1326"/>
      <c r="AK279" s="1326"/>
      <c r="AL279" s="1326"/>
      <c r="AM279" s="1326"/>
      <c r="AN279" s="1326"/>
      <c r="AO279" s="1326"/>
      <c r="AP279" s="1326"/>
      <c r="AQ279" s="1326"/>
      <c r="AR279" s="1326"/>
      <c r="AS279" s="1326"/>
      <c r="AT279" s="1326"/>
      <c r="AU279" s="1326"/>
      <c r="AV279" s="1326"/>
      <c r="AW279" s="1326"/>
      <c r="AX279" s="1326"/>
      <c r="AY279" s="1326"/>
      <c r="AZ279" s="1326"/>
      <c r="BA279" s="1326"/>
      <c r="BB279" s="1326"/>
      <c r="BC279" s="1324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  <c r="CR279" s="8"/>
      <c r="CS279" s="8"/>
      <c r="CT279" s="8"/>
      <c r="CU279" s="8"/>
      <c r="CV279" s="8"/>
      <c r="CW279" s="8"/>
      <c r="CX279" s="8"/>
      <c r="CY279" s="8"/>
      <c r="CZ279" s="8"/>
      <c r="DA279" s="8"/>
      <c r="DB279" s="8"/>
      <c r="DC279" s="8"/>
      <c r="DD279" s="8"/>
      <c r="DE279" s="8"/>
      <c r="DF279" s="8"/>
      <c r="DG279" s="8"/>
      <c r="DH279" s="8"/>
      <c r="DI279" s="8"/>
      <c r="DJ279" s="8"/>
      <c r="DK279" s="8"/>
      <c r="DL279" s="8"/>
      <c r="DM279" s="8"/>
      <c r="DN279" s="8"/>
      <c r="DO279" s="8"/>
      <c r="DP279" s="8"/>
      <c r="DQ279" s="8"/>
      <c r="DR279" s="8"/>
      <c r="DS279" s="8"/>
      <c r="DT279" s="8"/>
      <c r="DU279" s="8"/>
      <c r="DV279" s="8"/>
      <c r="DW279" s="8"/>
      <c r="DX279" s="8"/>
      <c r="DY279" s="8"/>
      <c r="DZ279" s="8"/>
      <c r="EA279" s="8"/>
      <c r="EB279" s="8"/>
      <c r="EC279" s="8"/>
      <c r="ED279" s="8"/>
      <c r="EE279" s="8"/>
      <c r="EF279" s="8"/>
      <c r="EG279" s="8"/>
      <c r="EH279" s="8"/>
      <c r="EI279" s="8"/>
      <c r="EJ279" s="8"/>
      <c r="EK279" s="8"/>
      <c r="EL279" s="8"/>
      <c r="EM279" s="8"/>
      <c r="EN279" s="8"/>
      <c r="EO279" s="8"/>
      <c r="EP279" s="8"/>
      <c r="EQ279" s="8"/>
      <c r="ER279" s="8"/>
      <c r="ES279" s="8"/>
      <c r="ET279" s="8"/>
      <c r="EU279" s="8"/>
      <c r="EV279" s="8"/>
      <c r="EW279" s="8"/>
      <c r="EX279" s="8"/>
      <c r="EY279" s="8"/>
      <c r="EZ279" s="8"/>
      <c r="FA279" s="8"/>
      <c r="FB279" s="8"/>
    </row>
    <row r="280" spans="2:158"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1329"/>
      <c r="S280" s="1326"/>
      <c r="T280" s="1326"/>
      <c r="U280" s="1326"/>
      <c r="V280" s="1326"/>
      <c r="W280" s="1326"/>
      <c r="X280" s="1326"/>
      <c r="Y280" s="1326"/>
      <c r="Z280" s="1326"/>
      <c r="AA280" s="1326"/>
      <c r="AB280" s="1326"/>
      <c r="AC280" s="1326"/>
      <c r="AD280" s="1326"/>
      <c r="AE280" s="1326"/>
      <c r="AF280" s="1326"/>
      <c r="AG280" s="1326"/>
      <c r="AH280" s="1326"/>
      <c r="AI280" s="1326"/>
      <c r="AJ280" s="1326"/>
      <c r="AK280" s="1326"/>
      <c r="AL280" s="1326"/>
      <c r="AM280" s="1326"/>
      <c r="AN280" s="1326"/>
      <c r="AO280" s="1326"/>
      <c r="AP280" s="1326"/>
      <c r="AQ280" s="1326"/>
      <c r="AR280" s="1326"/>
      <c r="AS280" s="1326"/>
      <c r="AT280" s="1326"/>
      <c r="AU280" s="1326"/>
      <c r="AV280" s="1326"/>
      <c r="AW280" s="1326"/>
      <c r="AX280" s="1326"/>
      <c r="AY280" s="1326"/>
      <c r="AZ280" s="1326"/>
      <c r="BA280" s="1326"/>
      <c r="BB280" s="1326"/>
      <c r="BC280" s="1324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  <c r="CR280" s="8"/>
      <c r="CS280" s="8"/>
      <c r="CT280" s="8"/>
      <c r="CU280" s="8"/>
      <c r="CV280" s="8"/>
      <c r="CW280" s="8"/>
      <c r="CX280" s="8"/>
      <c r="CY280" s="8"/>
      <c r="CZ280" s="8"/>
      <c r="DA280" s="8"/>
      <c r="DB280" s="8"/>
      <c r="DC280" s="8"/>
      <c r="DD280" s="8"/>
      <c r="DE280" s="8"/>
      <c r="DF280" s="8"/>
      <c r="DG280" s="8"/>
      <c r="DH280" s="8"/>
      <c r="DI280" s="8"/>
      <c r="DJ280" s="8"/>
      <c r="DK280" s="8"/>
      <c r="DL280" s="8"/>
      <c r="DM280" s="8"/>
      <c r="DN280" s="8"/>
      <c r="DO280" s="8"/>
      <c r="DP280" s="8"/>
      <c r="DQ280" s="8"/>
      <c r="DR280" s="8"/>
      <c r="DS280" s="8"/>
      <c r="DT280" s="8"/>
      <c r="DU280" s="8"/>
      <c r="DV280" s="8"/>
      <c r="DW280" s="8"/>
      <c r="DX280" s="8"/>
      <c r="DY280" s="8"/>
      <c r="DZ280" s="8"/>
      <c r="EA280" s="8"/>
      <c r="EB280" s="8"/>
      <c r="EC280" s="8"/>
      <c r="ED280" s="8"/>
      <c r="EE280" s="8"/>
      <c r="EF280" s="8"/>
      <c r="EG280" s="8"/>
      <c r="EH280" s="8"/>
      <c r="EI280" s="8"/>
      <c r="EJ280" s="8"/>
      <c r="EK280" s="8"/>
      <c r="EL280" s="8"/>
      <c r="EM280" s="8"/>
      <c r="EN280" s="8"/>
      <c r="EO280" s="8"/>
      <c r="EP280" s="8"/>
      <c r="EQ280" s="8"/>
      <c r="ER280" s="8"/>
      <c r="ES280" s="8"/>
      <c r="ET280" s="8"/>
      <c r="EU280" s="8"/>
      <c r="EV280" s="8"/>
      <c r="EW280" s="8"/>
      <c r="EX280" s="8"/>
      <c r="EY280" s="8"/>
      <c r="EZ280" s="8"/>
      <c r="FA280" s="8"/>
      <c r="FB280" s="8"/>
    </row>
    <row r="281" spans="2:158"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1329"/>
      <c r="S281" s="1326"/>
      <c r="T281" s="1326"/>
      <c r="U281" s="1326"/>
      <c r="V281" s="1326"/>
      <c r="W281" s="1326"/>
      <c r="X281" s="1326"/>
      <c r="Y281" s="1326"/>
      <c r="Z281" s="1326"/>
      <c r="AA281" s="1326"/>
      <c r="AB281" s="1326"/>
      <c r="AC281" s="1326"/>
      <c r="AD281" s="1326"/>
      <c r="AE281" s="1326"/>
      <c r="AF281" s="1326"/>
      <c r="AG281" s="1326"/>
      <c r="AH281" s="1326"/>
      <c r="AI281" s="1326"/>
      <c r="AJ281" s="1326"/>
      <c r="AK281" s="1326"/>
      <c r="AL281" s="1326"/>
      <c r="AM281" s="1326"/>
      <c r="AN281" s="1326"/>
      <c r="AO281" s="1326"/>
      <c r="AP281" s="1326"/>
      <c r="AQ281" s="1326"/>
      <c r="AR281" s="1326"/>
      <c r="AS281" s="1326"/>
      <c r="AT281" s="1326"/>
      <c r="AU281" s="1326"/>
      <c r="AV281" s="1326"/>
      <c r="AW281" s="1326"/>
      <c r="AX281" s="1326"/>
      <c r="AY281" s="1326"/>
      <c r="AZ281" s="1326"/>
      <c r="BA281" s="1326"/>
      <c r="BB281" s="1326"/>
      <c r="BC281" s="1324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  <c r="CS281" s="8"/>
      <c r="CT281" s="8"/>
      <c r="CU281" s="8"/>
      <c r="CV281" s="8"/>
      <c r="CW281" s="8"/>
      <c r="CX281" s="8"/>
      <c r="CY281" s="8"/>
      <c r="CZ281" s="8"/>
      <c r="DA281" s="8"/>
      <c r="DB281" s="8"/>
      <c r="DC281" s="8"/>
      <c r="DD281" s="8"/>
      <c r="DE281" s="8"/>
      <c r="DF281" s="8"/>
      <c r="DG281" s="8"/>
      <c r="DH281" s="8"/>
      <c r="DI281" s="8"/>
      <c r="DJ281" s="8"/>
      <c r="DK281" s="8"/>
      <c r="DL281" s="8"/>
      <c r="DM281" s="8"/>
      <c r="DN281" s="8"/>
      <c r="DO281" s="8"/>
      <c r="DP281" s="8"/>
      <c r="DQ281" s="8"/>
      <c r="DR281" s="8"/>
      <c r="DS281" s="8"/>
      <c r="DT281" s="8"/>
      <c r="DU281" s="8"/>
      <c r="DV281" s="8"/>
      <c r="DW281" s="8"/>
      <c r="DX281" s="8"/>
      <c r="DY281" s="8"/>
      <c r="DZ281" s="8"/>
      <c r="EA281" s="8"/>
      <c r="EB281" s="8"/>
      <c r="EC281" s="8"/>
      <c r="ED281" s="8"/>
      <c r="EE281" s="8"/>
      <c r="EF281" s="8"/>
      <c r="EG281" s="8"/>
      <c r="EH281" s="8"/>
      <c r="EI281" s="8"/>
      <c r="EJ281" s="8"/>
      <c r="EK281" s="8"/>
      <c r="EL281" s="8"/>
      <c r="EM281" s="8"/>
      <c r="EN281" s="8"/>
      <c r="EO281" s="8"/>
      <c r="EP281" s="8"/>
      <c r="EQ281" s="8"/>
      <c r="ER281" s="8"/>
      <c r="ES281" s="8"/>
      <c r="ET281" s="8"/>
      <c r="EU281" s="8"/>
      <c r="EV281" s="8"/>
      <c r="EW281" s="8"/>
      <c r="EX281" s="8"/>
      <c r="EY281" s="8"/>
      <c r="EZ281" s="8"/>
      <c r="FA281" s="8"/>
      <c r="FB281" s="8"/>
    </row>
    <row r="282" spans="2:158"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1329"/>
      <c r="S282" s="1326"/>
      <c r="T282" s="1326"/>
      <c r="U282" s="1326"/>
      <c r="V282" s="1326"/>
      <c r="W282" s="1326"/>
      <c r="X282" s="1326"/>
      <c r="Y282" s="1326"/>
      <c r="Z282" s="1326"/>
      <c r="AA282" s="1326"/>
      <c r="AB282" s="1326"/>
      <c r="AC282" s="1326"/>
      <c r="AD282" s="1326"/>
      <c r="AE282" s="1326"/>
      <c r="AF282" s="1326"/>
      <c r="AG282" s="1326"/>
      <c r="AH282" s="1326"/>
      <c r="AI282" s="1326"/>
      <c r="AJ282" s="1326"/>
      <c r="AK282" s="1326"/>
      <c r="AL282" s="1326"/>
      <c r="AM282" s="1326"/>
      <c r="AN282" s="1326"/>
      <c r="AO282" s="1326"/>
      <c r="AP282" s="1326"/>
      <c r="AQ282" s="1326"/>
      <c r="AR282" s="1326"/>
      <c r="AS282" s="1326"/>
      <c r="AT282" s="1326"/>
      <c r="AU282" s="1326"/>
      <c r="AV282" s="1326"/>
      <c r="AW282" s="1326"/>
      <c r="AX282" s="1326"/>
      <c r="AY282" s="1326"/>
      <c r="AZ282" s="1326"/>
      <c r="BA282" s="1326"/>
      <c r="BB282" s="1326"/>
      <c r="BC282" s="1324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8"/>
      <c r="CP282" s="8"/>
      <c r="CQ282" s="8"/>
      <c r="CR282" s="8"/>
      <c r="CS282" s="8"/>
      <c r="CT282" s="8"/>
      <c r="CU282" s="8"/>
      <c r="CV282" s="8"/>
      <c r="CW282" s="8"/>
      <c r="CX282" s="8"/>
      <c r="CY282" s="8"/>
      <c r="CZ282" s="8"/>
      <c r="DA282" s="8"/>
      <c r="DB282" s="8"/>
      <c r="DC282" s="8"/>
      <c r="DD282" s="8"/>
      <c r="DE282" s="8"/>
      <c r="DF282" s="8"/>
      <c r="DG282" s="8"/>
      <c r="DH282" s="8"/>
      <c r="DI282" s="8"/>
      <c r="DJ282" s="8"/>
      <c r="DK282" s="8"/>
      <c r="DL282" s="8"/>
      <c r="DM282" s="8"/>
      <c r="DN282" s="8"/>
      <c r="DO282" s="8"/>
      <c r="DP282" s="8"/>
      <c r="DQ282" s="8"/>
      <c r="DR282" s="8"/>
      <c r="DS282" s="8"/>
      <c r="DT282" s="8"/>
      <c r="DU282" s="8"/>
      <c r="DV282" s="8"/>
      <c r="DW282" s="8"/>
      <c r="DX282" s="8"/>
      <c r="DY282" s="8"/>
      <c r="DZ282" s="8"/>
      <c r="EA282" s="8"/>
      <c r="EB282" s="8"/>
      <c r="EC282" s="8"/>
      <c r="ED282" s="8"/>
      <c r="EE282" s="8"/>
      <c r="EF282" s="8"/>
      <c r="EG282" s="8"/>
      <c r="EH282" s="8"/>
      <c r="EI282" s="8"/>
      <c r="EJ282" s="8"/>
      <c r="EK282" s="8"/>
      <c r="EL282" s="8"/>
      <c r="EM282" s="8"/>
      <c r="EN282" s="8"/>
      <c r="EO282" s="8"/>
      <c r="EP282" s="8"/>
      <c r="EQ282" s="8"/>
      <c r="ER282" s="8"/>
      <c r="ES282" s="8"/>
      <c r="ET282" s="8"/>
      <c r="EU282" s="8"/>
      <c r="EV282" s="8"/>
      <c r="EW282" s="8"/>
      <c r="EX282" s="8"/>
      <c r="EY282" s="8"/>
      <c r="EZ282" s="8"/>
      <c r="FA282" s="8"/>
      <c r="FB282" s="8"/>
    </row>
    <row r="283" spans="2:158"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1329"/>
      <c r="S283" s="1326"/>
      <c r="T283" s="1326"/>
      <c r="U283" s="1326"/>
      <c r="V283" s="1326"/>
      <c r="W283" s="1326"/>
      <c r="X283" s="1326"/>
      <c r="Y283" s="1326"/>
      <c r="Z283" s="1326"/>
      <c r="AA283" s="1326"/>
      <c r="AB283" s="1326"/>
      <c r="AC283" s="1326"/>
      <c r="AD283" s="1326"/>
      <c r="AE283" s="1326"/>
      <c r="AF283" s="1326"/>
      <c r="AG283" s="1326"/>
      <c r="AH283" s="1326"/>
      <c r="AI283" s="1326"/>
      <c r="AJ283" s="1326"/>
      <c r="AK283" s="1326"/>
      <c r="AL283" s="1326"/>
      <c r="AM283" s="1326"/>
      <c r="AN283" s="1326"/>
      <c r="AO283" s="1326"/>
      <c r="AP283" s="1326"/>
      <c r="AQ283" s="1326"/>
      <c r="AR283" s="1326"/>
      <c r="AS283" s="1326"/>
      <c r="AT283" s="1326"/>
      <c r="AU283" s="1326"/>
      <c r="AV283" s="1326"/>
      <c r="AW283" s="1326"/>
      <c r="AX283" s="1326"/>
      <c r="AY283" s="1326"/>
      <c r="AZ283" s="1326"/>
      <c r="BA283" s="1326"/>
      <c r="BB283" s="1326"/>
      <c r="BC283" s="1324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  <c r="CR283" s="8"/>
      <c r="CS283" s="8"/>
      <c r="CT283" s="8"/>
      <c r="CU283" s="8"/>
      <c r="CV283" s="8"/>
      <c r="CW283" s="8"/>
      <c r="CX283" s="8"/>
      <c r="CY283" s="8"/>
      <c r="CZ283" s="8"/>
      <c r="DA283" s="8"/>
      <c r="DB283" s="8"/>
      <c r="DC283" s="8"/>
      <c r="DD283" s="8"/>
      <c r="DE283" s="8"/>
      <c r="DF283" s="8"/>
      <c r="DG283" s="8"/>
      <c r="DH283" s="8"/>
      <c r="DI283" s="8"/>
      <c r="DJ283" s="8"/>
      <c r="DK283" s="8"/>
      <c r="DL283" s="8"/>
      <c r="DM283" s="8"/>
      <c r="DN283" s="8"/>
      <c r="DO283" s="8"/>
      <c r="DP283" s="8"/>
      <c r="DQ283" s="8"/>
      <c r="DR283" s="8"/>
      <c r="DS283" s="8"/>
      <c r="DT283" s="8"/>
      <c r="DU283" s="8"/>
      <c r="DV283" s="8"/>
      <c r="DW283" s="8"/>
      <c r="DX283" s="8"/>
      <c r="DY283" s="8"/>
      <c r="DZ283" s="8"/>
      <c r="EA283" s="8"/>
      <c r="EB283" s="8"/>
      <c r="EC283" s="8"/>
      <c r="ED283" s="8"/>
      <c r="EE283" s="8"/>
      <c r="EF283" s="8"/>
      <c r="EG283" s="8"/>
      <c r="EH283" s="8"/>
      <c r="EI283" s="8"/>
      <c r="EJ283" s="8"/>
      <c r="EK283" s="8"/>
      <c r="EL283" s="8"/>
      <c r="EM283" s="8"/>
      <c r="EN283" s="8"/>
      <c r="EO283" s="8"/>
      <c r="EP283" s="8"/>
      <c r="EQ283" s="8"/>
      <c r="ER283" s="8"/>
      <c r="ES283" s="8"/>
      <c r="ET283" s="8"/>
      <c r="EU283" s="8"/>
      <c r="EV283" s="8"/>
      <c r="EW283" s="8"/>
      <c r="EX283" s="8"/>
      <c r="EY283" s="8"/>
      <c r="EZ283" s="8"/>
      <c r="FA283" s="8"/>
      <c r="FB283" s="8"/>
    </row>
    <row r="284" spans="2:158" ht="10.5" customHeight="1"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1329"/>
      <c r="S284" s="1326"/>
      <c r="T284" s="1326"/>
      <c r="U284" s="1326"/>
      <c r="V284" s="1326"/>
      <c r="W284" s="1326"/>
      <c r="X284" s="1326"/>
      <c r="Y284" s="1326"/>
      <c r="Z284" s="1326"/>
      <c r="AA284" s="1326"/>
      <c r="AB284" s="1326"/>
      <c r="AC284" s="1326"/>
      <c r="AD284" s="1326"/>
      <c r="AE284" s="1326"/>
      <c r="AF284" s="1326"/>
      <c r="AG284" s="1326"/>
      <c r="AH284" s="1326"/>
      <c r="AI284" s="1326"/>
      <c r="AJ284" s="1326"/>
      <c r="AK284" s="1326"/>
      <c r="AL284" s="1326"/>
      <c r="AM284" s="1326"/>
      <c r="AN284" s="1326"/>
      <c r="AO284" s="1326"/>
      <c r="AP284" s="1326"/>
      <c r="AQ284" s="1326"/>
      <c r="AR284" s="1326"/>
      <c r="AS284" s="1326"/>
      <c r="AT284" s="1326"/>
      <c r="AU284" s="1326"/>
      <c r="AV284" s="1326"/>
      <c r="AW284" s="1326"/>
      <c r="AX284" s="1326"/>
      <c r="AY284" s="1326"/>
      <c r="AZ284" s="1326"/>
      <c r="BA284" s="1326"/>
      <c r="BB284" s="1326"/>
      <c r="BC284" s="1324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8"/>
      <c r="CP284" s="8"/>
      <c r="CQ284" s="8"/>
      <c r="CR284" s="8"/>
      <c r="CS284" s="8"/>
      <c r="CT284" s="8"/>
      <c r="CU284" s="8"/>
      <c r="CV284" s="8"/>
      <c r="CW284" s="8"/>
      <c r="CX284" s="8"/>
      <c r="CY284" s="8"/>
      <c r="CZ284" s="8"/>
      <c r="DA284" s="8"/>
      <c r="DB284" s="8"/>
      <c r="DC284" s="8"/>
      <c r="DD284" s="8"/>
      <c r="DE284" s="8"/>
      <c r="DF284" s="8"/>
      <c r="DG284" s="8"/>
      <c r="DH284" s="8"/>
      <c r="DI284" s="8"/>
      <c r="DJ284" s="8"/>
      <c r="DK284" s="8"/>
      <c r="DL284" s="8"/>
      <c r="DM284" s="8"/>
      <c r="DN284" s="8"/>
      <c r="DO284" s="8"/>
      <c r="DP284" s="8"/>
      <c r="DQ284" s="8"/>
      <c r="DR284" s="8"/>
      <c r="DS284" s="8"/>
      <c r="DT284" s="8"/>
      <c r="DU284" s="8"/>
      <c r="DV284" s="8"/>
      <c r="DW284" s="8"/>
      <c r="DX284" s="8"/>
      <c r="DY284" s="8"/>
      <c r="DZ284" s="8"/>
      <c r="EA284" s="8"/>
      <c r="EB284" s="8"/>
      <c r="EC284" s="8"/>
      <c r="ED284" s="8"/>
      <c r="EE284" s="8"/>
      <c r="EF284" s="8"/>
      <c r="EG284" s="8"/>
      <c r="EH284" s="8"/>
      <c r="EI284" s="8"/>
      <c r="EJ284" s="8"/>
      <c r="EK284" s="8"/>
      <c r="EL284" s="8"/>
      <c r="EM284" s="8"/>
      <c r="EN284" s="8"/>
      <c r="EO284" s="8"/>
      <c r="EP284" s="8"/>
      <c r="EQ284" s="8"/>
      <c r="ER284" s="8"/>
      <c r="ES284" s="8"/>
      <c r="ET284" s="8"/>
      <c r="EU284" s="8"/>
      <c r="EV284" s="8"/>
      <c r="EW284" s="8"/>
      <c r="EX284" s="8"/>
      <c r="EY284" s="8"/>
      <c r="EZ284" s="8"/>
      <c r="FA284" s="8"/>
      <c r="FB284" s="8"/>
    </row>
    <row r="285" spans="2:158" ht="10.5" customHeight="1"/>
    <row r="286" spans="2:158" ht="10.5" customHeight="1"/>
    <row r="287" spans="2:158" ht="10.5" customHeight="1"/>
    <row r="288" spans="2:158" ht="10.5" customHeight="1"/>
    <row r="289" ht="10.5" customHeight="1"/>
    <row r="290" ht="10.5" customHeight="1"/>
    <row r="291" ht="10.5" customHeight="1"/>
    <row r="292" ht="10.5" customHeight="1"/>
    <row r="293" ht="10.5" customHeight="1"/>
    <row r="294" ht="10.5" customHeight="1"/>
    <row r="295" ht="10.5" customHeight="1"/>
    <row r="296" ht="10.5" customHeight="1"/>
    <row r="297" ht="10.5" customHeight="1"/>
    <row r="298" ht="10.5" customHeight="1"/>
    <row r="299" ht="10.5" customHeight="1"/>
    <row r="300" ht="10.5" customHeight="1"/>
    <row r="312" ht="12" customHeight="1"/>
  </sheetData>
  <mergeCells count="2">
    <mergeCell ref="B114:C116"/>
    <mergeCell ref="B117:C117"/>
  </mergeCells>
  <printOptions horizontalCentered="1"/>
  <pageMargins left="0.78740157480314965" right="0.78740157480314965" top="0.78740157480314965" bottom="0.47244094488188981" header="0" footer="0"/>
  <pageSetup paperSize="9" scale="36" fitToHeight="2" orientation="portrait" r:id="rId1"/>
  <headerFooter alignWithMargins="0"/>
  <ignoredErrors>
    <ignoredError sqref="E117:Q117" unlockedFormula="1"/>
    <ignoredError sqref="Q9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/>
  <dimension ref="A1:CT230"/>
  <sheetViews>
    <sheetView view="pageBreakPreview" zoomScale="90" zoomScaleNormal="55" zoomScaleSheetLayoutView="90" workbookViewId="0">
      <selection activeCell="T188" sqref="T188"/>
    </sheetView>
  </sheetViews>
  <sheetFormatPr baseColWidth="10" defaultRowHeight="12.75"/>
  <cols>
    <col min="1" max="1" width="2.42578125" style="2" customWidth="1"/>
    <col min="2" max="2" width="4.7109375" customWidth="1"/>
    <col min="3" max="3" width="40.140625" customWidth="1"/>
    <col min="4" max="4" width="10.28515625" customWidth="1"/>
    <col min="5" max="17" width="12.7109375" customWidth="1"/>
    <col min="18" max="18" width="2" style="1330" customWidth="1"/>
    <col min="19" max="19" width="13.28515625" style="1324" customWidth="1"/>
    <col min="20" max="20" width="32.7109375" style="1324" bestFit="1" customWidth="1"/>
    <col min="21" max="33" width="8.5703125" style="1324" bestFit="1" customWidth="1"/>
    <col min="34" max="37" width="13.28515625" style="1324" customWidth="1"/>
    <col min="38" max="42" width="13.28515625" style="8" customWidth="1"/>
    <col min="43" max="43" width="14.7109375" style="8" customWidth="1"/>
    <col min="44" max="98" width="11.42578125" style="8"/>
  </cols>
  <sheetData>
    <row r="1" spans="1:98" s="2" customFormat="1" ht="16.5">
      <c r="A1" s="413" t="s">
        <v>176</v>
      </c>
      <c r="R1" s="1329"/>
      <c r="S1" s="1333"/>
      <c r="T1" s="1333"/>
      <c r="U1" s="1333"/>
      <c r="V1" s="1333"/>
      <c r="W1" s="1333"/>
      <c r="X1" s="1333"/>
      <c r="Y1" s="1333"/>
      <c r="Z1" s="1333"/>
      <c r="AA1" s="1333"/>
      <c r="AB1" s="1333"/>
      <c r="AC1" s="1333"/>
      <c r="AD1" s="1333"/>
      <c r="AE1" s="1333"/>
      <c r="AF1" s="1333"/>
      <c r="AG1" s="1333"/>
      <c r="AH1" s="1333"/>
      <c r="AI1" s="1333"/>
      <c r="AJ1" s="1330"/>
      <c r="AK1" s="1330"/>
    </row>
    <row r="2" spans="1:98" s="2" customFormat="1" ht="24" customHeight="1" thickBot="1">
      <c r="B2" s="38"/>
      <c r="R2" s="1329"/>
      <c r="S2" s="1333"/>
      <c r="T2" s="1333"/>
      <c r="U2" s="1333"/>
      <c r="V2" s="1333"/>
      <c r="W2" s="1333"/>
      <c r="X2" s="1333"/>
      <c r="Y2" s="1333"/>
      <c r="Z2" s="1333"/>
      <c r="AA2" s="1333"/>
      <c r="AB2" s="1333"/>
      <c r="AC2" s="1333"/>
      <c r="AD2" s="1333"/>
      <c r="AE2" s="1333"/>
      <c r="AF2" s="1333"/>
      <c r="AG2" s="1333"/>
      <c r="AH2" s="1333"/>
      <c r="AI2" s="1333"/>
      <c r="AJ2" s="1330"/>
      <c r="AK2" s="1330"/>
    </row>
    <row r="3" spans="1:98" ht="30.75" thickBot="1">
      <c r="B3" s="1692" t="s">
        <v>140</v>
      </c>
      <c r="C3" s="1693" t="s">
        <v>1</v>
      </c>
      <c r="D3" s="1693" t="s">
        <v>171</v>
      </c>
      <c r="E3" s="1693" t="s">
        <v>89</v>
      </c>
      <c r="F3" s="1693" t="s">
        <v>90</v>
      </c>
      <c r="G3" s="1693" t="s">
        <v>91</v>
      </c>
      <c r="H3" s="1693" t="s">
        <v>92</v>
      </c>
      <c r="I3" s="1693" t="s">
        <v>93</v>
      </c>
      <c r="J3" s="1693" t="s">
        <v>94</v>
      </c>
      <c r="K3" s="1693" t="s">
        <v>96</v>
      </c>
      <c r="L3" s="1693" t="s">
        <v>97</v>
      </c>
      <c r="M3" s="1693" t="s">
        <v>172</v>
      </c>
      <c r="N3" s="1693" t="s">
        <v>99</v>
      </c>
      <c r="O3" s="1693" t="s">
        <v>100</v>
      </c>
      <c r="P3" s="1694" t="s">
        <v>101</v>
      </c>
      <c r="Q3" s="1695" t="s">
        <v>173</v>
      </c>
      <c r="R3" s="1329"/>
      <c r="S3" s="1333"/>
      <c r="T3" s="1333"/>
      <c r="U3" s="1333"/>
      <c r="V3" s="1333"/>
      <c r="W3" s="1333"/>
      <c r="X3" s="1333"/>
      <c r="Y3" s="1333"/>
      <c r="Z3" s="1333"/>
      <c r="AA3" s="1333"/>
      <c r="AB3" s="1333"/>
      <c r="AC3" s="1333"/>
      <c r="AD3" s="1333"/>
      <c r="AE3" s="1333"/>
      <c r="AF3" s="1333"/>
      <c r="AG3" s="1333"/>
      <c r="AH3" s="1333"/>
      <c r="AI3" s="1333"/>
    </row>
    <row r="4" spans="1:98" s="2" customFormat="1" ht="17.100000000000001" customHeight="1">
      <c r="B4" s="1273">
        <v>1</v>
      </c>
      <c r="C4" s="16" t="s">
        <v>237</v>
      </c>
      <c r="D4" s="64" t="s">
        <v>46</v>
      </c>
      <c r="E4" s="1267">
        <v>0.1008621</v>
      </c>
      <c r="F4" s="1267">
        <v>0.1514828</v>
      </c>
      <c r="G4" s="1267">
        <v>0.16217599999999999</v>
      </c>
      <c r="H4" s="1267">
        <v>9.9952799999999994E-2</v>
      </c>
      <c r="I4" s="1267">
        <v>7.3844000000000007E-2</v>
      </c>
      <c r="J4" s="1267">
        <v>9.6870300000000006E-2</v>
      </c>
      <c r="K4" s="1267">
        <v>5.91589E-2</v>
      </c>
      <c r="L4" s="1267">
        <v>0.1600097</v>
      </c>
      <c r="M4" s="1267">
        <v>0.25483420000000001</v>
      </c>
      <c r="N4" s="1267">
        <v>0.29762929999999999</v>
      </c>
      <c r="O4" s="1267">
        <v>0.33599050000000003</v>
      </c>
      <c r="P4" s="1268">
        <v>0.36466599999999999</v>
      </c>
      <c r="Q4" s="97">
        <f>SUM(E4:P4)</f>
        <v>2.1574765999999999</v>
      </c>
      <c r="R4" s="1499"/>
      <c r="S4" s="1333"/>
      <c r="T4" s="1333"/>
      <c r="U4" s="1333"/>
      <c r="V4" s="1333"/>
      <c r="W4" s="1333"/>
      <c r="X4" s="1333"/>
      <c r="Y4" s="1333"/>
      <c r="Z4" s="1333"/>
      <c r="AA4" s="1333"/>
      <c r="AB4" s="1333"/>
      <c r="AC4" s="1333"/>
      <c r="AD4" s="1333"/>
      <c r="AE4" s="1333"/>
      <c r="AF4" s="1333"/>
      <c r="AG4" s="1333"/>
      <c r="AH4" s="1333"/>
      <c r="AI4" s="1333"/>
      <c r="AJ4" s="1324"/>
      <c r="AK4" s="1324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</row>
    <row r="5" spans="1:98" s="2" customFormat="1" ht="17.100000000000001" customHeight="1">
      <c r="B5" s="1273"/>
      <c r="C5" s="16"/>
      <c r="D5" s="64" t="s">
        <v>47</v>
      </c>
      <c r="E5" s="1267"/>
      <c r="F5" s="1267"/>
      <c r="G5" s="1267"/>
      <c r="H5" s="1267"/>
      <c r="I5" s="1267"/>
      <c r="J5" s="1267"/>
      <c r="K5" s="1267"/>
      <c r="L5" s="1267"/>
      <c r="M5" s="1267"/>
      <c r="N5" s="1267"/>
      <c r="O5" s="1267"/>
      <c r="P5" s="1267"/>
      <c r="Q5" s="97">
        <f t="shared" ref="Q5:Q68" si="0">SUM(E5:P5)</f>
        <v>0</v>
      </c>
      <c r="R5" s="1499"/>
      <c r="S5" s="1333"/>
      <c r="T5" s="1333"/>
      <c r="U5" s="1333"/>
      <c r="V5" s="1333"/>
      <c r="W5" s="1333"/>
      <c r="X5" s="1333"/>
      <c r="Y5" s="1333"/>
      <c r="Z5" s="1333"/>
      <c r="AA5" s="1333"/>
      <c r="AB5" s="1333"/>
      <c r="AC5" s="1333"/>
      <c r="AD5" s="1333"/>
      <c r="AE5" s="1333"/>
      <c r="AF5" s="1333"/>
      <c r="AG5" s="1333"/>
      <c r="AH5" s="1333"/>
      <c r="AI5" s="1333"/>
      <c r="AJ5" s="1500"/>
      <c r="AK5" s="1500"/>
      <c r="AL5" s="98"/>
      <c r="AM5" s="98"/>
      <c r="AN5" s="98"/>
      <c r="AO5" s="98"/>
      <c r="AP5" s="9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</row>
    <row r="6" spans="1:98" s="2" customFormat="1" ht="17.100000000000001" customHeight="1">
      <c r="B6" s="1273"/>
      <c r="C6" s="16"/>
      <c r="D6" s="64" t="s">
        <v>48</v>
      </c>
      <c r="E6" s="1267">
        <v>10.172625399999998</v>
      </c>
      <c r="F6" s="1267">
        <v>8.1532032000000001</v>
      </c>
      <c r="G6" s="1267">
        <v>9.187077099999998</v>
      </c>
      <c r="H6" s="1267">
        <v>8.7474802999999959</v>
      </c>
      <c r="I6" s="1267">
        <v>8.8755444000000008</v>
      </c>
      <c r="J6" s="1267">
        <v>7.8409911999999995</v>
      </c>
      <c r="K6" s="1267">
        <v>7.8638849000000013</v>
      </c>
      <c r="L6" s="1267">
        <v>8.058399099999999</v>
      </c>
      <c r="M6" s="1267">
        <v>10.503920300000001</v>
      </c>
      <c r="N6" s="1267">
        <v>11.933146500000001</v>
      </c>
      <c r="O6" s="1267">
        <v>12.513241900000002</v>
      </c>
      <c r="P6" s="1267">
        <v>14.3842999</v>
      </c>
      <c r="Q6" s="97">
        <f t="shared" si="0"/>
        <v>118.23381420000001</v>
      </c>
      <c r="R6" s="1499"/>
      <c r="S6" s="1333"/>
      <c r="T6" s="1333"/>
      <c r="U6" s="1333"/>
      <c r="V6" s="1333"/>
      <c r="W6" s="1333"/>
      <c r="X6" s="1333"/>
      <c r="Y6" s="1333"/>
      <c r="Z6" s="1333"/>
      <c r="AA6" s="1333"/>
      <c r="AB6" s="1333"/>
      <c r="AC6" s="1333"/>
      <c r="AD6" s="1333"/>
      <c r="AE6" s="1333"/>
      <c r="AF6" s="1333"/>
      <c r="AG6" s="1333"/>
      <c r="AH6" s="1333"/>
      <c r="AI6" s="1333"/>
      <c r="AJ6" s="1501"/>
      <c r="AK6" s="1501"/>
      <c r="AL6" s="102"/>
      <c r="AM6" s="102"/>
      <c r="AN6" s="102"/>
      <c r="AO6" s="102"/>
      <c r="AP6" s="102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</row>
    <row r="7" spans="1:98" s="2" customFormat="1" ht="17.100000000000001" customHeight="1">
      <c r="B7" s="1273"/>
      <c r="C7" s="16"/>
      <c r="D7" s="64" t="s">
        <v>49</v>
      </c>
      <c r="E7" s="1267">
        <v>0.1142929</v>
      </c>
      <c r="F7" s="1267">
        <v>4.5836999999999996E-2</v>
      </c>
      <c r="G7" s="1267">
        <v>2.6525999999999997E-2</v>
      </c>
      <c r="H7" s="1267">
        <v>4.28785E-2</v>
      </c>
      <c r="I7" s="1267">
        <v>8.2718800000000009E-2</v>
      </c>
      <c r="J7" s="1267">
        <v>0.1550069</v>
      </c>
      <c r="K7" s="1267">
        <v>0.23602469999999998</v>
      </c>
      <c r="L7" s="1267">
        <v>0.13189509999999999</v>
      </c>
      <c r="M7" s="1267">
        <v>7.1685499999999999E-2</v>
      </c>
      <c r="N7" s="1267">
        <v>4.4505099999999999E-2</v>
      </c>
      <c r="O7" s="1267">
        <v>3.9103699999999998E-2</v>
      </c>
      <c r="P7" s="1269">
        <v>2.43273E-2</v>
      </c>
      <c r="Q7" s="97">
        <f t="shared" si="0"/>
        <v>1.0148014999999999</v>
      </c>
      <c r="R7" s="1499"/>
      <c r="S7" s="1333"/>
      <c r="T7" s="1333"/>
      <c r="U7" s="1333"/>
      <c r="V7" s="1333"/>
      <c r="W7" s="1333"/>
      <c r="X7" s="1333"/>
      <c r="Y7" s="1333"/>
      <c r="Z7" s="1333"/>
      <c r="AA7" s="1333"/>
      <c r="AB7" s="1333"/>
      <c r="AC7" s="1333"/>
      <c r="AD7" s="1333"/>
      <c r="AE7" s="1333"/>
      <c r="AF7" s="1333"/>
      <c r="AG7" s="1333"/>
      <c r="AH7" s="1333"/>
      <c r="AI7" s="1333"/>
      <c r="AJ7" s="1501"/>
      <c r="AK7" s="1501"/>
      <c r="AL7" s="102"/>
      <c r="AM7" s="102"/>
      <c r="AN7" s="102"/>
      <c r="AO7" s="102"/>
      <c r="AP7" s="102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</row>
    <row r="8" spans="1:98" s="2" customFormat="1" ht="14.25">
      <c r="B8" s="1274"/>
      <c r="C8" s="1272"/>
      <c r="D8" s="68" t="s">
        <v>50</v>
      </c>
      <c r="E8" s="142">
        <v>10.3877804</v>
      </c>
      <c r="F8" s="142">
        <v>8.3505230000000008</v>
      </c>
      <c r="G8" s="142">
        <v>9.3757790999999973</v>
      </c>
      <c r="H8" s="142">
        <v>8.8903115999999986</v>
      </c>
      <c r="I8" s="142">
        <v>9.0321071999999987</v>
      </c>
      <c r="J8" s="142">
        <v>8.0928683999999986</v>
      </c>
      <c r="K8" s="142">
        <v>8.1590685000000001</v>
      </c>
      <c r="L8" s="142">
        <v>8.3503039000000001</v>
      </c>
      <c r="M8" s="142">
        <v>10.830439999999999</v>
      </c>
      <c r="N8" s="142">
        <v>12.275280899999997</v>
      </c>
      <c r="O8" s="142">
        <v>12.888336099999997</v>
      </c>
      <c r="P8" s="143">
        <v>14.773293200000001</v>
      </c>
      <c r="Q8" s="1271">
        <f t="shared" si="0"/>
        <v>121.40609229999997</v>
      </c>
      <c r="R8" s="1499"/>
      <c r="S8" s="1333"/>
      <c r="T8" s="1333"/>
      <c r="U8" s="1333"/>
      <c r="V8" s="1333"/>
      <c r="W8" s="1333"/>
      <c r="X8" s="1333"/>
      <c r="Y8" s="1333"/>
      <c r="Z8" s="1333"/>
      <c r="AA8" s="1333"/>
      <c r="AB8" s="1333"/>
      <c r="AC8" s="1333"/>
      <c r="AD8" s="1333"/>
      <c r="AE8" s="1333"/>
      <c r="AF8" s="1333"/>
      <c r="AG8" s="1333"/>
      <c r="AH8" s="1333"/>
      <c r="AI8" s="1333"/>
      <c r="AJ8" s="1324"/>
      <c r="AK8" s="1324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</row>
    <row r="9" spans="1:98" s="2" customFormat="1" ht="17.100000000000001" customHeight="1">
      <c r="B9" s="1273">
        <v>2</v>
      </c>
      <c r="C9" s="16" t="s">
        <v>177</v>
      </c>
      <c r="D9" s="63" t="s">
        <v>46</v>
      </c>
      <c r="E9" s="144"/>
      <c r="F9" s="144"/>
      <c r="G9" s="144"/>
      <c r="H9" s="144"/>
      <c r="I9" s="144"/>
      <c r="J9" s="144"/>
      <c r="K9" s="144"/>
      <c r="L9" s="144"/>
      <c r="M9" s="144"/>
      <c r="N9" s="144"/>
      <c r="O9" s="144"/>
      <c r="P9" s="145"/>
      <c r="Q9" s="97">
        <f t="shared" si="0"/>
        <v>0</v>
      </c>
      <c r="R9" s="1499"/>
      <c r="S9" s="1333"/>
      <c r="T9" s="1333"/>
      <c r="U9" s="1333"/>
      <c r="V9" s="1333"/>
      <c r="W9" s="1333"/>
      <c r="X9" s="1333"/>
      <c r="Y9" s="1333"/>
      <c r="Z9" s="1333"/>
      <c r="AA9" s="1333"/>
      <c r="AB9" s="1333"/>
      <c r="AC9" s="1333"/>
      <c r="AD9" s="1333"/>
      <c r="AE9" s="1333"/>
      <c r="AF9" s="1333"/>
      <c r="AG9" s="1333"/>
      <c r="AH9" s="1333"/>
      <c r="AI9" s="1333"/>
      <c r="AJ9" s="1501"/>
      <c r="AK9" s="1501"/>
      <c r="AL9" s="102"/>
      <c r="AM9" s="102"/>
      <c r="AN9" s="102"/>
      <c r="AO9" s="102"/>
      <c r="AP9" s="102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</row>
    <row r="10" spans="1:98" s="2" customFormat="1" ht="17.100000000000001" customHeight="1">
      <c r="B10" s="1273"/>
      <c r="C10" s="16"/>
      <c r="D10" s="64" t="s">
        <v>47</v>
      </c>
      <c r="E10" s="1267"/>
      <c r="F10" s="1267"/>
      <c r="G10" s="1267"/>
      <c r="H10" s="1267"/>
      <c r="I10" s="1267"/>
      <c r="J10" s="1267"/>
      <c r="K10" s="1267"/>
      <c r="L10" s="1267"/>
      <c r="M10" s="1267"/>
      <c r="N10" s="1267"/>
      <c r="O10" s="1267"/>
      <c r="P10" s="1270"/>
      <c r="Q10" s="97">
        <f t="shared" si="0"/>
        <v>0</v>
      </c>
      <c r="R10" s="1499"/>
      <c r="S10" s="1333"/>
      <c r="T10" s="1333"/>
      <c r="U10" s="1333"/>
      <c r="V10" s="1333"/>
      <c r="W10" s="1333"/>
      <c r="X10" s="1333"/>
      <c r="Y10" s="1333"/>
      <c r="Z10" s="1333"/>
      <c r="AA10" s="1333"/>
      <c r="AB10" s="1333"/>
      <c r="AC10" s="1333"/>
      <c r="AD10" s="1333"/>
      <c r="AE10" s="1333"/>
      <c r="AF10" s="1333"/>
      <c r="AG10" s="1333"/>
      <c r="AH10" s="1333"/>
      <c r="AI10" s="1333"/>
      <c r="AJ10" s="1324"/>
      <c r="AK10" s="1324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</row>
    <row r="11" spans="1:98" s="2" customFormat="1" ht="17.100000000000001" customHeight="1">
      <c r="B11" s="1273"/>
      <c r="C11" s="16"/>
      <c r="D11" s="64" t="s">
        <v>48</v>
      </c>
      <c r="E11" s="1267">
        <v>6.3064546000000004</v>
      </c>
      <c r="F11" s="1267">
        <v>5.7918186</v>
      </c>
      <c r="G11" s="1267">
        <v>7.6116923999999999</v>
      </c>
      <c r="H11" s="1267">
        <v>7.2233896000000009</v>
      </c>
      <c r="I11" s="1267">
        <v>6.5091348999999976</v>
      </c>
      <c r="J11" s="1267">
        <v>6.0853263999999996</v>
      </c>
      <c r="K11" s="1267">
        <v>6.5396093999999998</v>
      </c>
      <c r="L11" s="1267">
        <v>6.7653186999999999</v>
      </c>
      <c r="M11" s="1267">
        <v>7.8629571000000045</v>
      </c>
      <c r="N11" s="1267">
        <v>9.3514592000000025</v>
      </c>
      <c r="O11" s="1267">
        <v>9.8736136999999999</v>
      </c>
      <c r="P11" s="1267">
        <v>10.113604599999997</v>
      </c>
      <c r="Q11" s="97">
        <f t="shared" si="0"/>
        <v>90.034379200000018</v>
      </c>
      <c r="R11" s="1499"/>
      <c r="S11" s="1333"/>
      <c r="T11" s="1333"/>
      <c r="U11" s="1333"/>
      <c r="V11" s="1333"/>
      <c r="W11" s="1333"/>
      <c r="X11" s="1333"/>
      <c r="Y11" s="1333"/>
      <c r="Z11" s="1333"/>
      <c r="AA11" s="1333"/>
      <c r="AB11" s="1333"/>
      <c r="AC11" s="1333"/>
      <c r="AD11" s="1333"/>
      <c r="AE11" s="1333"/>
      <c r="AF11" s="1333"/>
      <c r="AG11" s="1333"/>
      <c r="AH11" s="1333"/>
      <c r="AI11" s="1333"/>
      <c r="AJ11" s="1324"/>
      <c r="AK11" s="1324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</row>
    <row r="12" spans="1:98" s="2" customFormat="1" ht="17.100000000000001" customHeight="1">
      <c r="B12" s="1273"/>
      <c r="C12" s="16"/>
      <c r="D12" s="64" t="s">
        <v>49</v>
      </c>
      <c r="E12" s="1267"/>
      <c r="F12" s="1267"/>
      <c r="G12" s="1267"/>
      <c r="H12" s="1267"/>
      <c r="I12" s="1267"/>
      <c r="J12" s="1267"/>
      <c r="K12" s="1267"/>
      <c r="L12" s="1267"/>
      <c r="M12" s="1267"/>
      <c r="N12" s="1267"/>
      <c r="O12" s="1267"/>
      <c r="P12" s="1267"/>
      <c r="Q12" s="97">
        <f t="shared" si="0"/>
        <v>0</v>
      </c>
      <c r="R12" s="1499"/>
      <c r="S12" s="1333"/>
      <c r="T12" s="1333"/>
      <c r="U12" s="1333"/>
      <c r="V12" s="1333"/>
      <c r="W12" s="1333"/>
      <c r="X12" s="1333"/>
      <c r="Y12" s="1333"/>
      <c r="Z12" s="1333"/>
      <c r="AA12" s="1333"/>
      <c r="AB12" s="1333"/>
      <c r="AC12" s="1333"/>
      <c r="AD12" s="1333"/>
      <c r="AE12" s="1333"/>
      <c r="AF12" s="1333"/>
      <c r="AG12" s="1333"/>
      <c r="AH12" s="1333"/>
      <c r="AI12" s="1333"/>
      <c r="AJ12" s="1324"/>
      <c r="AK12" s="1324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</row>
    <row r="13" spans="1:98" s="2" customFormat="1" ht="14.25">
      <c r="B13" s="1274"/>
      <c r="C13" s="1272"/>
      <c r="D13" s="68" t="s">
        <v>50</v>
      </c>
      <c r="E13" s="142">
        <v>6.3064546000000004</v>
      </c>
      <c r="F13" s="142">
        <v>5.7918186</v>
      </c>
      <c r="G13" s="142">
        <v>7.6116923999999999</v>
      </c>
      <c r="H13" s="142">
        <v>7.2233896000000009</v>
      </c>
      <c r="I13" s="142">
        <v>6.5091348999999976</v>
      </c>
      <c r="J13" s="142">
        <v>6.0853263999999996</v>
      </c>
      <c r="K13" s="142">
        <v>6.5396093999999998</v>
      </c>
      <c r="L13" s="142">
        <v>6.7653186999999999</v>
      </c>
      <c r="M13" s="142">
        <v>7.8629571000000045</v>
      </c>
      <c r="N13" s="142">
        <v>9.3514592000000025</v>
      </c>
      <c r="O13" s="142">
        <v>9.8736136999999999</v>
      </c>
      <c r="P13" s="142">
        <v>10.113604599999997</v>
      </c>
      <c r="Q13" s="1271">
        <f t="shared" si="0"/>
        <v>90.034379200000018</v>
      </c>
      <c r="R13" s="1499"/>
      <c r="S13" s="1333"/>
      <c r="T13" s="1333"/>
      <c r="U13" s="1333"/>
      <c r="V13" s="1333"/>
      <c r="W13" s="1333"/>
      <c r="X13" s="1333"/>
      <c r="Y13" s="1333"/>
      <c r="Z13" s="1333"/>
      <c r="AA13" s="1333"/>
      <c r="AB13" s="1333"/>
      <c r="AC13" s="1333"/>
      <c r="AD13" s="1333"/>
      <c r="AE13" s="1333"/>
      <c r="AF13" s="1333"/>
      <c r="AG13" s="1333"/>
      <c r="AH13" s="1333"/>
      <c r="AI13" s="1333"/>
      <c r="AJ13" s="1324"/>
      <c r="AK13" s="1324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</row>
    <row r="14" spans="1:98" s="2" customFormat="1" ht="17.100000000000001" customHeight="1">
      <c r="B14" s="1273">
        <v>3</v>
      </c>
      <c r="C14" s="16" t="s">
        <v>4</v>
      </c>
      <c r="D14" s="63" t="s">
        <v>46</v>
      </c>
      <c r="E14" s="144"/>
      <c r="F14" s="144"/>
      <c r="G14" s="144"/>
      <c r="H14" s="144"/>
      <c r="I14" s="144"/>
      <c r="J14" s="144"/>
      <c r="K14" s="144"/>
      <c r="L14" s="144"/>
      <c r="M14" s="144"/>
      <c r="N14" s="144"/>
      <c r="O14" s="144"/>
      <c r="P14" s="145"/>
      <c r="Q14" s="97">
        <f t="shared" si="0"/>
        <v>0</v>
      </c>
      <c r="R14" s="1499"/>
      <c r="S14" s="1333"/>
      <c r="T14" s="1333"/>
      <c r="U14" s="1333"/>
      <c r="V14" s="1333"/>
      <c r="W14" s="1333"/>
      <c r="X14" s="1333"/>
      <c r="Y14" s="1333"/>
      <c r="Z14" s="1333"/>
      <c r="AA14" s="1333"/>
      <c r="AB14" s="1333"/>
      <c r="AC14" s="1333"/>
      <c r="AD14" s="1333"/>
      <c r="AE14" s="1333"/>
      <c r="AF14" s="1333"/>
      <c r="AG14" s="1333"/>
      <c r="AH14" s="1333"/>
      <c r="AI14" s="1333"/>
      <c r="AJ14" s="1324"/>
      <c r="AK14" s="1324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</row>
    <row r="15" spans="1:98" s="2" customFormat="1" ht="17.100000000000001" customHeight="1">
      <c r="B15" s="1273"/>
      <c r="C15" s="16"/>
      <c r="D15" s="64" t="s">
        <v>47</v>
      </c>
      <c r="E15" s="146">
        <v>3.1552304000000002</v>
      </c>
      <c r="F15" s="146">
        <v>3.0964233000000001</v>
      </c>
      <c r="G15" s="146">
        <v>2.8989210000000001</v>
      </c>
      <c r="H15" s="146">
        <v>2.9911097999999998</v>
      </c>
      <c r="I15" s="146">
        <v>3.2428433999999999</v>
      </c>
      <c r="J15" s="146">
        <v>3.0467221000000002</v>
      </c>
      <c r="K15" s="146">
        <v>2.9342961000000001</v>
      </c>
      <c r="L15" s="146">
        <v>3.1650675000000001</v>
      </c>
      <c r="M15" s="146">
        <v>3.0574154</v>
      </c>
      <c r="N15" s="146">
        <v>3.4700921</v>
      </c>
      <c r="O15" s="146">
        <v>3.3369958999999998</v>
      </c>
      <c r="P15" s="147">
        <v>3.4986874000000001</v>
      </c>
      <c r="Q15" s="97">
        <f t="shared" si="0"/>
        <v>37.8938044</v>
      </c>
      <c r="R15" s="1499"/>
      <c r="S15" s="1333"/>
      <c r="T15" s="1333"/>
      <c r="U15" s="1333"/>
      <c r="V15" s="1333"/>
      <c r="W15" s="1333"/>
      <c r="X15" s="1333"/>
      <c r="Y15" s="1333"/>
      <c r="Z15" s="1333"/>
      <c r="AA15" s="1333"/>
      <c r="AB15" s="1333"/>
      <c r="AC15" s="1333"/>
      <c r="AD15" s="1333"/>
      <c r="AE15" s="1333"/>
      <c r="AF15" s="1333"/>
      <c r="AG15" s="1333"/>
      <c r="AH15" s="1333"/>
      <c r="AI15" s="1333"/>
      <c r="AJ15" s="1324"/>
      <c r="AK15" s="1324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</row>
    <row r="16" spans="1:98" s="2" customFormat="1" ht="17.100000000000001" customHeight="1">
      <c r="B16" s="1273"/>
      <c r="C16" s="16"/>
      <c r="D16" s="64" t="s">
        <v>48</v>
      </c>
      <c r="E16" s="1267">
        <v>4.0186958000000006</v>
      </c>
      <c r="F16" s="1267">
        <v>3.5062328000000011</v>
      </c>
      <c r="G16" s="1267">
        <v>3.8617714999999997</v>
      </c>
      <c r="H16" s="1267">
        <v>3.4244713000000009</v>
      </c>
      <c r="I16" s="1267">
        <v>3.5674233000000002</v>
      </c>
      <c r="J16" s="1267">
        <v>3.4515654000000002</v>
      </c>
      <c r="K16" s="1267">
        <v>3.7931005000000004</v>
      </c>
      <c r="L16" s="1267">
        <v>3.9661064000000001</v>
      </c>
      <c r="M16" s="1267">
        <v>3.825550100000001</v>
      </c>
      <c r="N16" s="1267">
        <v>4.1141436999999996</v>
      </c>
      <c r="O16" s="1267">
        <v>3.8333273000000001</v>
      </c>
      <c r="P16" s="1267">
        <v>4.1298319999999986</v>
      </c>
      <c r="Q16" s="97">
        <f t="shared" si="0"/>
        <v>45.492220100000011</v>
      </c>
      <c r="R16" s="1499"/>
      <c r="S16" s="1333"/>
      <c r="T16" s="1333"/>
      <c r="U16" s="1333"/>
      <c r="V16" s="1333"/>
      <c r="W16" s="1333"/>
      <c r="X16" s="1333"/>
      <c r="Y16" s="1333"/>
      <c r="Z16" s="1333"/>
      <c r="AA16" s="1333"/>
      <c r="AB16" s="1333"/>
      <c r="AC16" s="1333"/>
      <c r="AD16" s="1333"/>
      <c r="AE16" s="1333"/>
      <c r="AF16" s="1333"/>
      <c r="AG16" s="1333"/>
      <c r="AH16" s="1333"/>
      <c r="AI16" s="1333"/>
      <c r="AJ16" s="1324"/>
      <c r="AK16" s="1324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</row>
    <row r="17" spans="2:98" s="2" customFormat="1" ht="17.100000000000001" customHeight="1">
      <c r="B17" s="1273"/>
      <c r="C17" s="16"/>
      <c r="D17" s="64" t="s">
        <v>49</v>
      </c>
      <c r="E17" s="1267"/>
      <c r="F17" s="1267"/>
      <c r="G17" s="1267"/>
      <c r="H17" s="1267"/>
      <c r="I17" s="1267"/>
      <c r="J17" s="1267"/>
      <c r="K17" s="1267"/>
      <c r="L17" s="1267"/>
      <c r="M17" s="1267"/>
      <c r="N17" s="1267"/>
      <c r="O17" s="1267"/>
      <c r="P17" s="1269"/>
      <c r="Q17" s="97">
        <f t="shared" si="0"/>
        <v>0</v>
      </c>
      <c r="R17" s="1499"/>
      <c r="S17" s="1333"/>
      <c r="T17" s="1333"/>
      <c r="U17" s="1333"/>
      <c r="V17" s="1333"/>
      <c r="W17" s="1333"/>
      <c r="X17" s="1333"/>
      <c r="Y17" s="1333"/>
      <c r="Z17" s="1333"/>
      <c r="AA17" s="1333"/>
      <c r="AB17" s="1333"/>
      <c r="AC17" s="1333"/>
      <c r="AD17" s="1333"/>
      <c r="AE17" s="1333"/>
      <c r="AF17" s="1333"/>
      <c r="AG17" s="1333"/>
      <c r="AH17" s="1333"/>
      <c r="AI17" s="1333"/>
      <c r="AJ17" s="1324"/>
      <c r="AK17" s="1324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</row>
    <row r="18" spans="2:98" s="2" customFormat="1" ht="14.25">
      <c r="B18" s="1274"/>
      <c r="C18" s="1272"/>
      <c r="D18" s="68" t="s">
        <v>50</v>
      </c>
      <c r="E18" s="142">
        <v>7.1739262000000004</v>
      </c>
      <c r="F18" s="142">
        <v>6.6026560999999981</v>
      </c>
      <c r="G18" s="142">
        <v>6.7606924999999984</v>
      </c>
      <c r="H18" s="142">
        <v>6.4155810999999989</v>
      </c>
      <c r="I18" s="142">
        <v>6.8102666999999988</v>
      </c>
      <c r="J18" s="142">
        <v>6.4982875000000009</v>
      </c>
      <c r="K18" s="142">
        <v>6.7273965999999978</v>
      </c>
      <c r="L18" s="142">
        <v>7.1311739000000003</v>
      </c>
      <c r="M18" s="142">
        <v>6.8829655000000001</v>
      </c>
      <c r="N18" s="142">
        <v>7.5842357999999992</v>
      </c>
      <c r="O18" s="142">
        <v>7.1703231999999959</v>
      </c>
      <c r="P18" s="143">
        <v>7.6285193999999974</v>
      </c>
      <c r="Q18" s="1271">
        <f t="shared" si="0"/>
        <v>83.386024499999991</v>
      </c>
      <c r="R18" s="1499"/>
      <c r="S18" s="1333"/>
      <c r="T18" s="1333"/>
      <c r="U18" s="1333"/>
      <c r="V18" s="1333"/>
      <c r="W18" s="1333"/>
      <c r="X18" s="1333"/>
      <c r="Y18" s="1333"/>
      <c r="Z18" s="1333"/>
      <c r="AA18" s="1333"/>
      <c r="AB18" s="1333"/>
      <c r="AC18" s="1333"/>
      <c r="AD18" s="1333"/>
      <c r="AE18" s="1333"/>
      <c r="AF18" s="1333"/>
      <c r="AG18" s="1333"/>
      <c r="AH18" s="1333"/>
      <c r="AI18" s="1333"/>
      <c r="AJ18" s="1324"/>
      <c r="AK18" s="1324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</row>
    <row r="19" spans="2:98" s="2" customFormat="1" ht="17.100000000000001" customHeight="1">
      <c r="B19" s="1273">
        <v>4</v>
      </c>
      <c r="C19" s="16" t="s">
        <v>8</v>
      </c>
      <c r="D19" s="63" t="s">
        <v>46</v>
      </c>
      <c r="E19" s="144"/>
      <c r="F19" s="144"/>
      <c r="G19" s="144"/>
      <c r="H19" s="144"/>
      <c r="I19" s="144"/>
      <c r="J19" s="144"/>
      <c r="K19" s="144"/>
      <c r="L19" s="144"/>
      <c r="M19" s="144"/>
      <c r="N19" s="144"/>
      <c r="O19" s="144"/>
      <c r="P19" s="145"/>
      <c r="Q19" s="97">
        <f t="shared" si="0"/>
        <v>0</v>
      </c>
      <c r="R19" s="1499"/>
      <c r="S19" s="1333"/>
      <c r="T19" s="1333"/>
      <c r="U19" s="1333"/>
      <c r="V19" s="1333"/>
      <c r="W19" s="1333"/>
      <c r="X19" s="1333"/>
      <c r="Y19" s="1333"/>
      <c r="Z19" s="1333"/>
      <c r="AA19" s="1333"/>
      <c r="AB19" s="1333"/>
      <c r="AC19" s="1333"/>
      <c r="AD19" s="1333"/>
      <c r="AE19" s="1333"/>
      <c r="AF19" s="1333"/>
      <c r="AG19" s="1333"/>
      <c r="AH19" s="1333"/>
      <c r="AI19" s="1333"/>
      <c r="AJ19" s="1324"/>
      <c r="AK19" s="1324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</row>
    <row r="20" spans="2:98" s="2" customFormat="1" ht="17.100000000000001" customHeight="1">
      <c r="B20" s="1273"/>
      <c r="C20" s="16"/>
      <c r="D20" s="64" t="s">
        <v>47</v>
      </c>
      <c r="E20" s="1267"/>
      <c r="F20" s="1267"/>
      <c r="G20" s="1267"/>
      <c r="H20" s="1267"/>
      <c r="I20" s="1267"/>
      <c r="J20" s="1267"/>
      <c r="K20" s="1267"/>
      <c r="L20" s="1267"/>
      <c r="M20" s="1267"/>
      <c r="N20" s="1267"/>
      <c r="O20" s="1267"/>
      <c r="P20" s="1267"/>
      <c r="Q20" s="97">
        <f t="shared" si="0"/>
        <v>0</v>
      </c>
      <c r="R20" s="1499"/>
      <c r="S20" s="1333"/>
      <c r="T20" s="1333"/>
      <c r="U20" s="1333"/>
      <c r="V20" s="1333"/>
      <c r="W20" s="1333"/>
      <c r="X20" s="1333"/>
      <c r="Y20" s="1333"/>
      <c r="Z20" s="1333"/>
      <c r="AA20" s="1333"/>
      <c r="AB20" s="1333"/>
      <c r="AC20" s="1333"/>
      <c r="AD20" s="1333"/>
      <c r="AE20" s="1333"/>
      <c r="AF20" s="1333"/>
      <c r="AG20" s="1333"/>
      <c r="AH20" s="1333"/>
      <c r="AI20" s="1333"/>
      <c r="AJ20" s="1324"/>
      <c r="AK20" s="1324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</row>
    <row r="21" spans="2:98" s="2" customFormat="1" ht="17.100000000000001" customHeight="1">
      <c r="B21" s="1273"/>
      <c r="C21" s="16"/>
      <c r="D21" s="64" t="s">
        <v>48</v>
      </c>
      <c r="E21" s="1267">
        <v>1.91151513</v>
      </c>
      <c r="F21" s="1267">
        <v>1.6116105700000001</v>
      </c>
      <c r="G21" s="1267">
        <v>1.8723329799999999</v>
      </c>
      <c r="H21" s="1267">
        <v>1.8428224200000001</v>
      </c>
      <c r="I21" s="1267">
        <v>1.7103429999999999</v>
      </c>
      <c r="J21" s="1267">
        <v>1.9003129000000001</v>
      </c>
      <c r="K21" s="1267">
        <v>1.886676</v>
      </c>
      <c r="L21" s="1267">
        <v>1.9871908</v>
      </c>
      <c r="M21" s="1267">
        <v>1.8120447</v>
      </c>
      <c r="N21" s="1267">
        <v>1.7922104000000001</v>
      </c>
      <c r="O21" s="1267">
        <v>1.6528175000000001</v>
      </c>
      <c r="P21" s="1267">
        <v>1.6904269000000001</v>
      </c>
      <c r="Q21" s="97">
        <f t="shared" si="0"/>
        <v>21.670303299999997</v>
      </c>
      <c r="R21" s="1499"/>
      <c r="S21" s="1333"/>
      <c r="T21" s="1333"/>
      <c r="U21" s="1333"/>
      <c r="V21" s="1333"/>
      <c r="W21" s="1333"/>
      <c r="X21" s="1333"/>
      <c r="Y21" s="1333"/>
      <c r="Z21" s="1333"/>
      <c r="AA21" s="1333"/>
      <c r="AB21" s="1333"/>
      <c r="AC21" s="1333"/>
      <c r="AD21" s="1333"/>
      <c r="AE21" s="1333"/>
      <c r="AF21" s="1333"/>
      <c r="AG21" s="1333"/>
      <c r="AH21" s="1333"/>
      <c r="AI21" s="1333"/>
      <c r="AJ21" s="1324"/>
      <c r="AK21" s="1324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</row>
    <row r="22" spans="2:98" s="2" customFormat="1" ht="17.100000000000001" customHeight="1">
      <c r="B22" s="1273"/>
      <c r="C22" s="16"/>
      <c r="D22" s="64" t="s">
        <v>49</v>
      </c>
      <c r="E22" s="1267"/>
      <c r="F22" s="1267"/>
      <c r="G22" s="1267"/>
      <c r="H22" s="1267"/>
      <c r="I22" s="1267"/>
      <c r="J22" s="1267"/>
      <c r="K22" s="1267"/>
      <c r="L22" s="1267"/>
      <c r="M22" s="1267"/>
      <c r="N22" s="1267"/>
      <c r="O22" s="1267"/>
      <c r="P22" s="1269"/>
      <c r="Q22" s="97">
        <f t="shared" si="0"/>
        <v>0</v>
      </c>
      <c r="R22" s="1499"/>
      <c r="S22" s="1333"/>
      <c r="T22" s="1333"/>
      <c r="U22" s="1333"/>
      <c r="V22" s="1333"/>
      <c r="W22" s="1333"/>
      <c r="X22" s="1333"/>
      <c r="Y22" s="1333"/>
      <c r="Z22" s="1333"/>
      <c r="AA22" s="1333"/>
      <c r="AB22" s="1333"/>
      <c r="AC22" s="1333"/>
      <c r="AD22" s="1333"/>
      <c r="AE22" s="1333"/>
      <c r="AF22" s="1333"/>
      <c r="AG22" s="1333"/>
      <c r="AH22" s="1333"/>
      <c r="AI22" s="1333"/>
      <c r="AJ22" s="1324"/>
      <c r="AK22" s="1324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</row>
    <row r="23" spans="2:98" s="2" customFormat="1" ht="14.25">
      <c r="B23" s="1274"/>
      <c r="C23" s="1272"/>
      <c r="D23" s="68" t="s">
        <v>50</v>
      </c>
      <c r="E23" s="142">
        <v>1.91151513</v>
      </c>
      <c r="F23" s="142">
        <v>1.6116105700000001</v>
      </c>
      <c r="G23" s="142">
        <v>1.8723329799999999</v>
      </c>
      <c r="H23" s="142">
        <v>1.8428224200000001</v>
      </c>
      <c r="I23" s="142">
        <v>1.7103429999999999</v>
      </c>
      <c r="J23" s="142">
        <v>1.9003129000000001</v>
      </c>
      <c r="K23" s="142">
        <v>1.886676</v>
      </c>
      <c r="L23" s="142">
        <v>1.9871908</v>
      </c>
      <c r="M23" s="142">
        <v>1.8120447</v>
      </c>
      <c r="N23" s="142">
        <v>1.7922104000000001</v>
      </c>
      <c r="O23" s="142">
        <v>1.6528175000000001</v>
      </c>
      <c r="P23" s="143">
        <v>1.6904269000000001</v>
      </c>
      <c r="Q23" s="1271">
        <f t="shared" si="0"/>
        <v>21.670303299999997</v>
      </c>
      <c r="R23" s="1499"/>
      <c r="S23" s="1333"/>
      <c r="T23" s="1333"/>
      <c r="U23" s="1333"/>
      <c r="V23" s="1333"/>
      <c r="W23" s="1333"/>
      <c r="X23" s="1333"/>
      <c r="Y23" s="1333"/>
      <c r="Z23" s="1333"/>
      <c r="AA23" s="1333"/>
      <c r="AB23" s="1333"/>
      <c r="AC23" s="1333"/>
      <c r="AD23" s="1333"/>
      <c r="AE23" s="1333"/>
      <c r="AF23" s="1333"/>
      <c r="AG23" s="1333"/>
      <c r="AH23" s="1333"/>
      <c r="AI23" s="1333"/>
      <c r="AJ23" s="1324"/>
      <c r="AK23" s="1324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</row>
    <row r="24" spans="2:98" s="2" customFormat="1" ht="17.100000000000001" customHeight="1">
      <c r="B24" s="1273">
        <v>5</v>
      </c>
      <c r="C24" s="16" t="s">
        <v>10</v>
      </c>
      <c r="D24" s="63" t="s">
        <v>46</v>
      </c>
      <c r="E24" s="144">
        <v>1.8040668</v>
      </c>
      <c r="F24" s="144">
        <v>1.6179999</v>
      </c>
      <c r="G24" s="144">
        <v>1.8005118</v>
      </c>
      <c r="H24" s="144">
        <v>1.7595871999999999</v>
      </c>
      <c r="I24" s="144">
        <v>1.8278333</v>
      </c>
      <c r="J24" s="144">
        <v>1.7890739</v>
      </c>
      <c r="K24" s="144">
        <v>1.8279114000000001</v>
      </c>
      <c r="L24" s="144">
        <v>1.8862095000000001</v>
      </c>
      <c r="M24" s="144">
        <v>1.8449336999999999</v>
      </c>
      <c r="N24" s="144">
        <v>1.8804893</v>
      </c>
      <c r="O24" s="144">
        <v>1.8079189</v>
      </c>
      <c r="P24" s="145">
        <v>1.8622599</v>
      </c>
      <c r="Q24" s="97">
        <f t="shared" si="0"/>
        <v>21.708795600000002</v>
      </c>
      <c r="R24" s="1499"/>
      <c r="S24" s="1333"/>
      <c r="T24" s="1333"/>
      <c r="U24" s="1333"/>
      <c r="V24" s="1333"/>
      <c r="W24" s="1333"/>
      <c r="X24" s="1333"/>
      <c r="Y24" s="1333"/>
      <c r="Z24" s="1333"/>
      <c r="AA24" s="1333"/>
      <c r="AB24" s="1333"/>
      <c r="AC24" s="1333"/>
      <c r="AD24" s="1333"/>
      <c r="AE24" s="1333"/>
      <c r="AF24" s="1333"/>
      <c r="AG24" s="1333"/>
      <c r="AH24" s="1333"/>
      <c r="AI24" s="1333"/>
      <c r="AJ24" s="1324"/>
      <c r="AK24" s="1324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</row>
    <row r="25" spans="2:98" s="2" customFormat="1" ht="17.100000000000001" customHeight="1">
      <c r="B25" s="1273"/>
      <c r="C25" s="16"/>
      <c r="D25" s="64" t="s">
        <v>47</v>
      </c>
      <c r="E25" s="1267"/>
      <c r="F25" s="1267"/>
      <c r="G25" s="1267"/>
      <c r="H25" s="1267"/>
      <c r="I25" s="1267"/>
      <c r="J25" s="1267"/>
      <c r="K25" s="1267"/>
      <c r="L25" s="1267"/>
      <c r="M25" s="1267"/>
      <c r="N25" s="1267"/>
      <c r="O25" s="1267"/>
      <c r="P25" s="1270"/>
      <c r="Q25" s="97">
        <f t="shared" si="0"/>
        <v>0</v>
      </c>
      <c r="R25" s="1499"/>
      <c r="S25" s="1333"/>
      <c r="T25" s="1333"/>
      <c r="U25" s="1333"/>
      <c r="V25" s="1333"/>
      <c r="W25" s="1333"/>
      <c r="X25" s="1333"/>
      <c r="Y25" s="1333"/>
      <c r="Z25" s="1333"/>
      <c r="AA25" s="1333"/>
      <c r="AB25" s="1333"/>
      <c r="AC25" s="1333"/>
      <c r="AD25" s="1333"/>
      <c r="AE25" s="1333"/>
      <c r="AF25" s="1333"/>
      <c r="AG25" s="1333"/>
      <c r="AH25" s="1333"/>
      <c r="AI25" s="1333"/>
      <c r="AJ25" s="1324"/>
      <c r="AK25" s="1324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</row>
    <row r="26" spans="2:98" s="2" customFormat="1" ht="17.100000000000001" customHeight="1">
      <c r="B26" s="1273"/>
      <c r="C26" s="16"/>
      <c r="D26" s="64" t="s">
        <v>48</v>
      </c>
      <c r="E26" s="146">
        <v>4.5713499999999997E-2</v>
      </c>
      <c r="F26" s="146">
        <v>4.4196699999999998E-2</v>
      </c>
      <c r="G26" s="146">
        <v>5.0529200000000003E-2</v>
      </c>
      <c r="H26" s="146">
        <v>4.6725799999999998E-2</v>
      </c>
      <c r="I26" s="146">
        <v>4.8592799999999998E-2</v>
      </c>
      <c r="J26" s="146">
        <v>4.61552E-2</v>
      </c>
      <c r="K26" s="146">
        <v>1.5450666</v>
      </c>
      <c r="L26" s="146">
        <v>1.6275060000000001</v>
      </c>
      <c r="M26" s="146">
        <v>1.5174658000000001</v>
      </c>
      <c r="N26" s="146">
        <v>1.7663757</v>
      </c>
      <c r="O26" s="146">
        <v>1.0969812999999999</v>
      </c>
      <c r="P26" s="146">
        <v>1.0815551000000001</v>
      </c>
      <c r="Q26" s="97">
        <f t="shared" si="0"/>
        <v>8.9168637000000004</v>
      </c>
      <c r="R26" s="1499"/>
      <c r="S26" s="1333"/>
      <c r="T26" s="1333"/>
      <c r="U26" s="1333"/>
      <c r="V26" s="1333"/>
      <c r="W26" s="1333"/>
      <c r="X26" s="1333"/>
      <c r="Y26" s="1333"/>
      <c r="Z26" s="1333"/>
      <c r="AA26" s="1333"/>
      <c r="AB26" s="1333"/>
      <c r="AC26" s="1333"/>
      <c r="AD26" s="1333"/>
      <c r="AE26" s="1333"/>
      <c r="AF26" s="1333"/>
      <c r="AG26" s="1333"/>
      <c r="AH26" s="1333"/>
      <c r="AI26" s="1333"/>
      <c r="AJ26" s="1324"/>
      <c r="AK26" s="1324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</row>
    <row r="27" spans="2:98" s="2" customFormat="1" ht="17.100000000000001" customHeight="1">
      <c r="B27" s="1273"/>
      <c r="C27" s="16"/>
      <c r="D27" s="64" t="s">
        <v>49</v>
      </c>
      <c r="E27" s="146"/>
      <c r="F27" s="146"/>
      <c r="G27" s="146"/>
      <c r="H27" s="146"/>
      <c r="I27" s="146"/>
      <c r="J27" s="146"/>
      <c r="K27" s="146"/>
      <c r="L27" s="146"/>
      <c r="M27" s="146"/>
      <c r="N27" s="146"/>
      <c r="O27" s="146"/>
      <c r="P27" s="147"/>
      <c r="Q27" s="97">
        <f t="shared" si="0"/>
        <v>0</v>
      </c>
      <c r="R27" s="1499"/>
      <c r="S27" s="1333"/>
      <c r="T27" s="1333"/>
      <c r="U27" s="1333"/>
      <c r="V27" s="1333"/>
      <c r="W27" s="1333"/>
      <c r="X27" s="1333"/>
      <c r="Y27" s="1333"/>
      <c r="Z27" s="1333"/>
      <c r="AA27" s="1333"/>
      <c r="AB27" s="1333"/>
      <c r="AC27" s="1333"/>
      <c r="AD27" s="1333"/>
      <c r="AE27" s="1333"/>
      <c r="AF27" s="1333"/>
      <c r="AG27" s="1333"/>
      <c r="AH27" s="1333"/>
      <c r="AI27" s="1333"/>
      <c r="AJ27" s="1324"/>
      <c r="AK27" s="1324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</row>
    <row r="28" spans="2:98" s="2" customFormat="1" ht="14.25">
      <c r="B28" s="1274"/>
      <c r="C28" s="1272"/>
      <c r="D28" s="68" t="s">
        <v>50</v>
      </c>
      <c r="E28" s="142">
        <v>1.8497802999999999</v>
      </c>
      <c r="F28" s="142">
        <v>1.6621966000000001</v>
      </c>
      <c r="G28" s="142">
        <v>1.8510409999999999</v>
      </c>
      <c r="H28" s="142">
        <v>1.8063129999999998</v>
      </c>
      <c r="I28" s="142">
        <v>1.8764261</v>
      </c>
      <c r="J28" s="142">
        <v>1.8352291000000001</v>
      </c>
      <c r="K28" s="142">
        <v>3.3729780000000007</v>
      </c>
      <c r="L28" s="142">
        <v>3.5137155</v>
      </c>
      <c r="M28" s="142">
        <v>3.3623995000000004</v>
      </c>
      <c r="N28" s="142">
        <v>3.6468649999999996</v>
      </c>
      <c r="O28" s="142">
        <v>2.9049002000000002</v>
      </c>
      <c r="P28" s="143">
        <v>2.9438150000000003</v>
      </c>
      <c r="Q28" s="1271">
        <f t="shared" si="0"/>
        <v>30.625659300000002</v>
      </c>
      <c r="R28" s="1499"/>
      <c r="S28" s="1333"/>
      <c r="T28" s="1333"/>
      <c r="U28" s="1333"/>
      <c r="V28" s="1333"/>
      <c r="W28" s="1333"/>
      <c r="X28" s="1333"/>
      <c r="Y28" s="1333"/>
      <c r="Z28" s="1333"/>
      <c r="AA28" s="1333"/>
      <c r="AB28" s="1333"/>
      <c r="AC28" s="1333"/>
      <c r="AD28" s="1333"/>
      <c r="AE28" s="1333"/>
      <c r="AF28" s="1333"/>
      <c r="AG28" s="1333"/>
      <c r="AH28" s="1333"/>
      <c r="AI28" s="1333"/>
      <c r="AJ28" s="1324"/>
      <c r="AK28" s="1324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</row>
    <row r="29" spans="2:98" s="2" customFormat="1" ht="17.100000000000001" customHeight="1">
      <c r="B29" s="1273">
        <v>6</v>
      </c>
      <c r="C29" s="16" t="s">
        <v>12</v>
      </c>
      <c r="D29" s="63" t="s">
        <v>46</v>
      </c>
      <c r="E29" s="1267"/>
      <c r="F29" s="1267"/>
      <c r="G29" s="1267"/>
      <c r="H29" s="1267"/>
      <c r="I29" s="1267"/>
      <c r="J29" s="1267"/>
      <c r="K29" s="1267"/>
      <c r="L29" s="1267"/>
      <c r="M29" s="1267"/>
      <c r="N29" s="1267"/>
      <c r="O29" s="1267"/>
      <c r="P29" s="1267"/>
      <c r="Q29" s="97">
        <f t="shared" si="0"/>
        <v>0</v>
      </c>
      <c r="R29" s="1499"/>
      <c r="S29" s="1333"/>
      <c r="T29" s="1333"/>
      <c r="U29" s="1333"/>
      <c r="V29" s="1333"/>
      <c r="W29" s="1333"/>
      <c r="X29" s="1333"/>
      <c r="Y29" s="1333"/>
      <c r="Z29" s="1333"/>
      <c r="AA29" s="1333"/>
      <c r="AB29" s="1333"/>
      <c r="AC29" s="1333"/>
      <c r="AD29" s="1333"/>
      <c r="AE29" s="1333"/>
      <c r="AF29" s="1333"/>
      <c r="AG29" s="1333"/>
      <c r="AH29" s="1333"/>
      <c r="AI29" s="1333"/>
      <c r="AJ29" s="1324"/>
      <c r="AK29" s="1324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</row>
    <row r="30" spans="2:98" s="2" customFormat="1" ht="17.100000000000001" customHeight="1">
      <c r="B30" s="1273"/>
      <c r="C30" s="16"/>
      <c r="D30" s="64" t="s">
        <v>47</v>
      </c>
      <c r="E30" s="1267"/>
      <c r="F30" s="1267"/>
      <c r="G30" s="1267"/>
      <c r="H30" s="1267"/>
      <c r="I30" s="1267"/>
      <c r="J30" s="1267"/>
      <c r="K30" s="1267"/>
      <c r="L30" s="1267"/>
      <c r="M30" s="1267"/>
      <c r="N30" s="1267"/>
      <c r="O30" s="1267"/>
      <c r="P30" s="1267"/>
      <c r="Q30" s="97">
        <f t="shared" si="0"/>
        <v>0</v>
      </c>
      <c r="R30" s="1499"/>
      <c r="S30" s="1333"/>
      <c r="T30" s="1333"/>
      <c r="U30" s="1333"/>
      <c r="V30" s="1333"/>
      <c r="W30" s="1333"/>
      <c r="X30" s="1333"/>
      <c r="Y30" s="1333"/>
      <c r="Z30" s="1333"/>
      <c r="AA30" s="1333"/>
      <c r="AB30" s="1333"/>
      <c r="AC30" s="1333"/>
      <c r="AD30" s="1333"/>
      <c r="AE30" s="1333"/>
      <c r="AF30" s="1333"/>
      <c r="AG30" s="1333"/>
      <c r="AH30" s="1333"/>
      <c r="AI30" s="1333"/>
      <c r="AJ30" s="1324"/>
      <c r="AK30" s="1324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</row>
    <row r="31" spans="2:98" s="2" customFormat="1" ht="17.100000000000001" customHeight="1">
      <c r="B31" s="1273"/>
      <c r="C31" s="16"/>
      <c r="D31" s="64" t="s">
        <v>48</v>
      </c>
      <c r="E31" s="1267">
        <v>0.20376830000000001</v>
      </c>
      <c r="F31" s="1267">
        <v>0.18092530000000001</v>
      </c>
      <c r="G31" s="1267">
        <v>0.18092530000000001</v>
      </c>
      <c r="H31" s="1267">
        <v>0.2031299</v>
      </c>
      <c r="I31" s="1267">
        <v>0.21416099999999999</v>
      </c>
      <c r="J31" s="1267">
        <v>0.2055111</v>
      </c>
      <c r="K31" s="1267">
        <v>0.42263300000000004</v>
      </c>
      <c r="L31" s="1267">
        <v>0.4380097</v>
      </c>
      <c r="M31" s="1267">
        <v>0.42519099999999999</v>
      </c>
      <c r="N31" s="1267">
        <v>0.46006999999999998</v>
      </c>
      <c r="O31" s="1267">
        <v>0.42957500000000004</v>
      </c>
      <c r="P31" s="1267">
        <v>0.41673389999999999</v>
      </c>
      <c r="Q31" s="97">
        <f t="shared" si="0"/>
        <v>3.7806335</v>
      </c>
      <c r="R31" s="1499"/>
      <c r="S31" s="1333"/>
      <c r="T31" s="1333"/>
      <c r="U31" s="1333"/>
      <c r="V31" s="1333"/>
      <c r="W31" s="1333"/>
      <c r="X31" s="1333"/>
      <c r="Y31" s="1333"/>
      <c r="Z31" s="1333"/>
      <c r="AA31" s="1333"/>
      <c r="AB31" s="1333"/>
      <c r="AC31" s="1333"/>
      <c r="AD31" s="1333"/>
      <c r="AE31" s="1333"/>
      <c r="AF31" s="1333"/>
      <c r="AG31" s="1333"/>
      <c r="AH31" s="1333"/>
      <c r="AI31" s="1333"/>
      <c r="AJ31" s="1324"/>
      <c r="AK31" s="1324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</row>
    <row r="32" spans="2:98" s="2" customFormat="1" ht="17.100000000000001" customHeight="1">
      <c r="B32" s="1273"/>
      <c r="C32" s="16"/>
      <c r="D32" s="64" t="s">
        <v>49</v>
      </c>
      <c r="E32" s="1267"/>
      <c r="F32" s="1267"/>
      <c r="G32" s="1267"/>
      <c r="H32" s="1267"/>
      <c r="I32" s="1267"/>
      <c r="J32" s="1267"/>
      <c r="K32" s="1267"/>
      <c r="L32" s="1267"/>
      <c r="M32" s="1267"/>
      <c r="N32" s="1267"/>
      <c r="O32" s="1267"/>
      <c r="P32" s="1267"/>
      <c r="Q32" s="97">
        <f t="shared" si="0"/>
        <v>0</v>
      </c>
      <c r="R32" s="1499"/>
      <c r="S32" s="1333"/>
      <c r="T32" s="1333"/>
      <c r="U32" s="1333"/>
      <c r="V32" s="1333"/>
      <c r="W32" s="1333"/>
      <c r="X32" s="1333"/>
      <c r="Y32" s="1333"/>
      <c r="Z32" s="1333"/>
      <c r="AA32" s="1333"/>
      <c r="AB32" s="1333"/>
      <c r="AC32" s="1333"/>
      <c r="AD32" s="1333"/>
      <c r="AE32" s="1333"/>
      <c r="AF32" s="1333"/>
      <c r="AG32" s="1333"/>
      <c r="AH32" s="1333"/>
      <c r="AI32" s="1333"/>
      <c r="AJ32" s="1324"/>
      <c r="AK32" s="1324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</row>
    <row r="33" spans="1:98" s="2" customFormat="1" ht="14.25">
      <c r="B33" s="1274"/>
      <c r="C33" s="1272"/>
      <c r="D33" s="68" t="s">
        <v>50</v>
      </c>
      <c r="E33" s="142">
        <v>0.20376830000000001</v>
      </c>
      <c r="F33" s="142">
        <v>0.18092530000000001</v>
      </c>
      <c r="G33" s="142">
        <v>0.18092530000000001</v>
      </c>
      <c r="H33" s="142">
        <v>0.2031299</v>
      </c>
      <c r="I33" s="142">
        <v>0.21416099999999999</v>
      </c>
      <c r="J33" s="142">
        <v>0.2055111</v>
      </c>
      <c r="K33" s="142">
        <v>0.42263300000000004</v>
      </c>
      <c r="L33" s="142">
        <v>0.4380097</v>
      </c>
      <c r="M33" s="142">
        <v>0.42519099999999999</v>
      </c>
      <c r="N33" s="142">
        <v>0.46006999999999998</v>
      </c>
      <c r="O33" s="142">
        <v>0.42957500000000004</v>
      </c>
      <c r="P33" s="142">
        <v>0.41673389999999999</v>
      </c>
      <c r="Q33" s="1271">
        <f t="shared" si="0"/>
        <v>3.7806335</v>
      </c>
      <c r="R33" s="1499"/>
      <c r="S33" s="1333"/>
      <c r="T33" s="1333"/>
      <c r="U33" s="1333"/>
      <c r="V33" s="1333"/>
      <c r="W33" s="1333"/>
      <c r="X33" s="1333"/>
      <c r="Y33" s="1333"/>
      <c r="Z33" s="1333"/>
      <c r="AA33" s="1333"/>
      <c r="AB33" s="1333"/>
      <c r="AC33" s="1333"/>
      <c r="AD33" s="1333"/>
      <c r="AE33" s="1333"/>
      <c r="AF33" s="1333"/>
      <c r="AG33" s="1333"/>
      <c r="AH33" s="1333"/>
      <c r="AI33" s="1333"/>
      <c r="AJ33" s="1324"/>
      <c r="AK33" s="1324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</row>
    <row r="34" spans="1:98" s="2" customFormat="1" ht="17.100000000000001" customHeight="1">
      <c r="B34" s="1273">
        <v>7</v>
      </c>
      <c r="C34" s="1582" t="s">
        <v>14</v>
      </c>
      <c r="D34" s="63" t="s">
        <v>46</v>
      </c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5"/>
      <c r="Q34" s="97">
        <f t="shared" si="0"/>
        <v>0</v>
      </c>
      <c r="R34" s="1499"/>
      <c r="S34" s="1333"/>
      <c r="T34" s="1333"/>
      <c r="U34" s="1333"/>
      <c r="V34" s="1333"/>
      <c r="W34" s="1333"/>
      <c r="X34" s="1333"/>
      <c r="Y34" s="1333"/>
      <c r="Z34" s="1333"/>
      <c r="AA34" s="1333"/>
      <c r="AB34" s="1333"/>
      <c r="AC34" s="1333"/>
      <c r="AD34" s="1333"/>
      <c r="AE34" s="1333"/>
      <c r="AF34" s="1333"/>
      <c r="AG34" s="1333"/>
      <c r="AH34" s="1333"/>
      <c r="AI34" s="1333"/>
      <c r="AJ34" s="1324"/>
      <c r="AK34" s="1324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</row>
    <row r="35" spans="1:98" s="2" customFormat="1" ht="17.100000000000001" customHeight="1">
      <c r="B35" s="1273"/>
      <c r="C35" s="16"/>
      <c r="D35" s="64" t="s">
        <v>47</v>
      </c>
      <c r="E35" s="146">
        <v>8.8360000000000001E-3</v>
      </c>
      <c r="F35" s="146">
        <v>9.7839999999999996E-2</v>
      </c>
      <c r="G35" s="146">
        <v>7.2558999999999998E-2</v>
      </c>
      <c r="H35" s="146">
        <v>6.0585E-2</v>
      </c>
      <c r="I35" s="146">
        <v>6.1824999999999998E-2</v>
      </c>
      <c r="J35" s="146">
        <v>6.0552000000000002E-2</v>
      </c>
      <c r="K35" s="146">
        <v>6.8617999999999998E-2</v>
      </c>
      <c r="L35" s="146">
        <v>8.2230999999999999E-2</v>
      </c>
      <c r="M35" s="146">
        <v>8.9631000000000002E-2</v>
      </c>
      <c r="N35" s="146">
        <v>0.100158</v>
      </c>
      <c r="O35" s="146">
        <v>0.142291</v>
      </c>
      <c r="P35" s="146">
        <v>0.20305899999999999</v>
      </c>
      <c r="Q35" s="97">
        <f t="shared" si="0"/>
        <v>1.0481850000000001</v>
      </c>
      <c r="R35" s="1499"/>
      <c r="S35" s="1333"/>
      <c r="T35" s="1333"/>
      <c r="U35" s="1333"/>
      <c r="V35" s="1333"/>
      <c r="W35" s="1333"/>
      <c r="X35" s="1333"/>
      <c r="Y35" s="1333"/>
      <c r="Z35" s="1333"/>
      <c r="AA35" s="1333"/>
      <c r="AB35" s="1333"/>
      <c r="AC35" s="1333"/>
      <c r="AD35" s="1333"/>
      <c r="AE35" s="1333"/>
      <c r="AF35" s="1333"/>
      <c r="AG35" s="1333"/>
      <c r="AH35" s="1333"/>
      <c r="AI35" s="1333"/>
      <c r="AJ35" s="1324"/>
      <c r="AK35" s="1324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</row>
    <row r="36" spans="1:98" s="2" customFormat="1" ht="17.100000000000001" customHeight="1">
      <c r="B36" s="1273"/>
      <c r="C36" s="16"/>
      <c r="D36" s="64" t="s">
        <v>48</v>
      </c>
      <c r="E36" s="1267">
        <v>0.32106900000000005</v>
      </c>
      <c r="F36" s="1267">
        <v>0.23226399999999997</v>
      </c>
      <c r="G36" s="1267">
        <v>0.41958499999999999</v>
      </c>
      <c r="H36" s="1267">
        <v>0.33815600000000001</v>
      </c>
      <c r="I36" s="1267">
        <v>0.29411399999999999</v>
      </c>
      <c r="J36" s="1267">
        <v>0.31029299999999999</v>
      </c>
      <c r="K36" s="1267">
        <v>0.293431</v>
      </c>
      <c r="L36" s="1267">
        <v>0.30405399999999999</v>
      </c>
      <c r="M36" s="1267">
        <v>0.33248299999999997</v>
      </c>
      <c r="N36" s="1267">
        <v>0.38453700000000002</v>
      </c>
      <c r="O36" s="1267">
        <v>0.34611900000000001</v>
      </c>
      <c r="P36" s="1267">
        <v>0.39603300000000002</v>
      </c>
      <c r="Q36" s="97">
        <f t="shared" si="0"/>
        <v>3.9721379999999993</v>
      </c>
      <c r="R36" s="1499"/>
      <c r="S36" s="1333"/>
      <c r="T36" s="1333"/>
      <c r="U36" s="1333"/>
      <c r="V36" s="1333"/>
      <c r="W36" s="1333"/>
      <c r="X36" s="1333"/>
      <c r="Y36" s="1333"/>
      <c r="Z36" s="1333"/>
      <c r="AA36" s="1333"/>
      <c r="AB36" s="1333"/>
      <c r="AC36" s="1333"/>
      <c r="AD36" s="1333"/>
      <c r="AE36" s="1333"/>
      <c r="AF36" s="1333"/>
      <c r="AG36" s="1333"/>
      <c r="AH36" s="1333"/>
      <c r="AI36" s="1333"/>
      <c r="AJ36" s="1324"/>
      <c r="AK36" s="1324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</row>
    <row r="37" spans="1:98" s="2" customFormat="1" ht="17.100000000000001" customHeight="1">
      <c r="A37" s="1580"/>
      <c r="B37" s="1581"/>
      <c r="C37" s="1582"/>
      <c r="D37" s="1583" t="s">
        <v>49</v>
      </c>
      <c r="E37" s="1584"/>
      <c r="F37" s="1584"/>
      <c r="G37" s="1584"/>
      <c r="H37" s="1584"/>
      <c r="I37" s="1584"/>
      <c r="J37" s="1584"/>
      <c r="K37" s="1584"/>
      <c r="L37" s="1584"/>
      <c r="M37" s="1584"/>
      <c r="N37" s="1584"/>
      <c r="O37" s="1584"/>
      <c r="P37" s="1584"/>
      <c r="Q37" s="1585">
        <f t="shared" si="0"/>
        <v>0</v>
      </c>
      <c r="R37" s="1499"/>
      <c r="S37" s="1333"/>
      <c r="T37" s="1333"/>
      <c r="U37" s="1333"/>
      <c r="V37" s="1333"/>
      <c r="W37" s="1333"/>
      <c r="X37" s="1333"/>
      <c r="Y37" s="1333"/>
      <c r="Z37" s="1333"/>
      <c r="AA37" s="1333"/>
      <c r="AB37" s="1333"/>
      <c r="AC37" s="1333"/>
      <c r="AD37" s="1333"/>
      <c r="AE37" s="1333"/>
      <c r="AF37" s="1333"/>
      <c r="AG37" s="1333"/>
      <c r="AH37" s="1333"/>
      <c r="AI37" s="1333"/>
      <c r="AJ37" s="1324"/>
      <c r="AK37" s="1324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</row>
    <row r="38" spans="1:98" s="2" customFormat="1" ht="14.25">
      <c r="A38" s="1580"/>
      <c r="B38" s="1586"/>
      <c r="C38" s="1587"/>
      <c r="D38" s="1588" t="s">
        <v>50</v>
      </c>
      <c r="E38" s="1589">
        <v>0.329905</v>
      </c>
      <c r="F38" s="1589">
        <v>0.33010399999999995</v>
      </c>
      <c r="G38" s="1589">
        <v>0.49214400000000003</v>
      </c>
      <c r="H38" s="1589">
        <v>0.39874100000000001</v>
      </c>
      <c r="I38" s="1589">
        <v>0.35593900000000001</v>
      </c>
      <c r="J38" s="1589">
        <v>0.37084499999999998</v>
      </c>
      <c r="K38" s="1589">
        <v>0.36204899999999995</v>
      </c>
      <c r="L38" s="1589">
        <v>0.38628499999999999</v>
      </c>
      <c r="M38" s="1589">
        <v>0.42211399999999999</v>
      </c>
      <c r="N38" s="1589">
        <v>0.48469500000000004</v>
      </c>
      <c r="O38" s="1589">
        <v>0.48840999999999996</v>
      </c>
      <c r="P38" s="1589">
        <v>0.59909200000000007</v>
      </c>
      <c r="Q38" s="1590">
        <f t="shared" si="0"/>
        <v>5.0203229999999994</v>
      </c>
      <c r="R38" s="1499"/>
      <c r="S38" s="1333"/>
      <c r="T38" s="1333"/>
      <c r="U38" s="1333"/>
      <c r="V38" s="1333"/>
      <c r="W38" s="1333"/>
      <c r="X38" s="1333"/>
      <c r="Y38" s="1333"/>
      <c r="Z38" s="1333"/>
      <c r="AA38" s="1333"/>
      <c r="AB38" s="1333"/>
      <c r="AC38" s="1333"/>
      <c r="AD38" s="1333"/>
      <c r="AE38" s="1333"/>
      <c r="AF38" s="1333"/>
      <c r="AG38" s="1333"/>
      <c r="AH38" s="1333"/>
      <c r="AI38" s="1333"/>
      <c r="AJ38" s="1324"/>
      <c r="AK38" s="1324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</row>
    <row r="39" spans="1:98" s="2" customFormat="1" ht="17.100000000000001" customHeight="1">
      <c r="A39" s="1580"/>
      <c r="B39" s="1581">
        <v>8</v>
      </c>
      <c r="C39" s="1582" t="s">
        <v>16</v>
      </c>
      <c r="D39" s="1591" t="s">
        <v>46</v>
      </c>
      <c r="E39" s="1592"/>
      <c r="F39" s="1592"/>
      <c r="G39" s="1592"/>
      <c r="H39" s="1592"/>
      <c r="I39" s="1592"/>
      <c r="J39" s="1592"/>
      <c r="K39" s="1592"/>
      <c r="L39" s="1592"/>
      <c r="M39" s="1592"/>
      <c r="N39" s="1592"/>
      <c r="O39" s="1592"/>
      <c r="P39" s="1593"/>
      <c r="Q39" s="1585">
        <f t="shared" si="0"/>
        <v>0</v>
      </c>
      <c r="R39" s="1499"/>
      <c r="S39" s="1333"/>
      <c r="T39" s="1333"/>
      <c r="U39" s="1333"/>
      <c r="V39" s="1333"/>
      <c r="W39" s="1333"/>
      <c r="X39" s="1333"/>
      <c r="Y39" s="1333"/>
      <c r="Z39" s="1333"/>
      <c r="AA39" s="1333"/>
      <c r="AB39" s="1333"/>
      <c r="AC39" s="1333"/>
      <c r="AD39" s="1333"/>
      <c r="AE39" s="1333"/>
      <c r="AF39" s="1333"/>
      <c r="AG39" s="1333"/>
      <c r="AH39" s="1333"/>
      <c r="AI39" s="1333"/>
      <c r="AJ39" s="1324"/>
      <c r="AK39" s="1324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</row>
    <row r="40" spans="1:98" s="2" customFormat="1" ht="17.100000000000001" customHeight="1">
      <c r="A40" s="1580"/>
      <c r="B40" s="1581"/>
      <c r="C40" s="1582"/>
      <c r="D40" s="1583" t="s">
        <v>47</v>
      </c>
      <c r="E40" s="1594">
        <v>0.2519921</v>
      </c>
      <c r="F40" s="1594">
        <v>0.15856190000000001</v>
      </c>
      <c r="G40" s="1594">
        <v>0.249304</v>
      </c>
      <c r="H40" s="1594">
        <v>0.23929039999999999</v>
      </c>
      <c r="I40" s="1594">
        <v>0.19999620000000001</v>
      </c>
      <c r="J40" s="1594">
        <v>0.15551899999999999</v>
      </c>
      <c r="K40" s="1594">
        <v>0.24442240000000001</v>
      </c>
      <c r="L40" s="1594">
        <v>0.21625520000000001</v>
      </c>
      <c r="M40" s="1594">
        <v>0.19721259999999999</v>
      </c>
      <c r="N40" s="1594">
        <v>0.2044272</v>
      </c>
      <c r="O40" s="1594">
        <v>0.19240479999999999</v>
      </c>
      <c r="P40" s="1595">
        <v>0.24036250000000001</v>
      </c>
      <c r="Q40" s="1585">
        <f t="shared" si="0"/>
        <v>2.5497482999999996</v>
      </c>
      <c r="R40" s="1499"/>
      <c r="S40" s="1333"/>
      <c r="T40" s="1333"/>
      <c r="U40" s="1333"/>
      <c r="V40" s="1333"/>
      <c r="W40" s="1333"/>
      <c r="X40" s="1333"/>
      <c r="Y40" s="1333"/>
      <c r="Z40" s="1333"/>
      <c r="AA40" s="1333"/>
      <c r="AB40" s="1333"/>
      <c r="AC40" s="1333"/>
      <c r="AD40" s="1333"/>
      <c r="AE40" s="1333"/>
      <c r="AF40" s="1333"/>
      <c r="AG40" s="1333"/>
      <c r="AH40" s="1333"/>
      <c r="AI40" s="1333"/>
      <c r="AJ40" s="1324"/>
      <c r="AK40" s="1324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</row>
    <row r="41" spans="1:98" s="2" customFormat="1" ht="17.100000000000001" customHeight="1">
      <c r="A41" s="1580"/>
      <c r="B41" s="1581"/>
      <c r="C41" s="1582"/>
      <c r="D41" s="1583" t="s">
        <v>48</v>
      </c>
      <c r="E41" s="1584">
        <v>35.965033599999998</v>
      </c>
      <c r="F41" s="1584">
        <v>32.044450399999995</v>
      </c>
      <c r="G41" s="1584">
        <v>36.107355599999991</v>
      </c>
      <c r="H41" s="1584">
        <v>29.178738299999988</v>
      </c>
      <c r="I41" s="1584">
        <v>26.432496999999998</v>
      </c>
      <c r="J41" s="1584">
        <v>26.633477300000003</v>
      </c>
      <c r="K41" s="1584">
        <v>26.814396100000003</v>
      </c>
      <c r="L41" s="1584">
        <v>26.347526199999997</v>
      </c>
      <c r="M41" s="1584">
        <v>26.793994899999991</v>
      </c>
      <c r="N41" s="1584">
        <v>30.375113299999999</v>
      </c>
      <c r="O41" s="1584">
        <v>29.842829200000004</v>
      </c>
      <c r="P41" s="1584">
        <v>32.086069400000007</v>
      </c>
      <c r="Q41" s="1585">
        <f t="shared" si="0"/>
        <v>358.62148129999997</v>
      </c>
      <c r="R41" s="1499"/>
      <c r="S41" s="1333"/>
      <c r="T41" s="1333"/>
      <c r="U41" s="1333"/>
      <c r="V41" s="1333"/>
      <c r="W41" s="1333"/>
      <c r="X41" s="1333"/>
      <c r="Y41" s="1333"/>
      <c r="Z41" s="1333"/>
      <c r="AA41" s="1333"/>
      <c r="AB41" s="1333"/>
      <c r="AC41" s="1333"/>
      <c r="AD41" s="1333"/>
      <c r="AE41" s="1333"/>
      <c r="AF41" s="1333"/>
      <c r="AG41" s="1333"/>
      <c r="AH41" s="1333"/>
      <c r="AI41" s="1333"/>
      <c r="AJ41" s="1324"/>
      <c r="AK41" s="1324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</row>
    <row r="42" spans="1:98" s="2" customFormat="1" ht="17.100000000000001" customHeight="1">
      <c r="A42" s="1580"/>
      <c r="B42" s="1581"/>
      <c r="C42" s="1582"/>
      <c r="D42" s="1583" t="s">
        <v>49</v>
      </c>
      <c r="E42" s="1584"/>
      <c r="F42" s="1584"/>
      <c r="G42" s="1584"/>
      <c r="H42" s="1584"/>
      <c r="I42" s="1584"/>
      <c r="J42" s="1584"/>
      <c r="K42" s="1584"/>
      <c r="L42" s="1584"/>
      <c r="M42" s="1584"/>
      <c r="N42" s="1584"/>
      <c r="O42" s="1584"/>
      <c r="P42" s="1596"/>
      <c r="Q42" s="1585">
        <f t="shared" si="0"/>
        <v>0</v>
      </c>
      <c r="R42" s="1499"/>
      <c r="S42" s="1333"/>
      <c r="T42" s="1333"/>
      <c r="U42" s="1333"/>
      <c r="V42" s="1333"/>
      <c r="W42" s="1333"/>
      <c r="X42" s="1333"/>
      <c r="Y42" s="1333"/>
      <c r="Z42" s="1333"/>
      <c r="AA42" s="1333"/>
      <c r="AB42" s="1333"/>
      <c r="AC42" s="1333"/>
      <c r="AD42" s="1333"/>
      <c r="AE42" s="1333"/>
      <c r="AF42" s="1333"/>
      <c r="AG42" s="1333"/>
      <c r="AH42" s="1333"/>
      <c r="AI42" s="1333"/>
      <c r="AJ42" s="1324"/>
      <c r="AK42" s="1324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</row>
    <row r="43" spans="1:98" s="2" customFormat="1" ht="14.25">
      <c r="A43" s="1580"/>
      <c r="B43" s="1586"/>
      <c r="C43" s="1587"/>
      <c r="D43" s="1588" t="s">
        <v>50</v>
      </c>
      <c r="E43" s="1589">
        <v>36.217025700000001</v>
      </c>
      <c r="F43" s="1589">
        <v>32.20301229999999</v>
      </c>
      <c r="G43" s="1589">
        <v>36.3566596</v>
      </c>
      <c r="H43" s="1589">
        <v>29.418028700000004</v>
      </c>
      <c r="I43" s="1589">
        <v>26.632493199999999</v>
      </c>
      <c r="J43" s="1589">
        <v>26.788996300000008</v>
      </c>
      <c r="K43" s="1589">
        <v>27.058818499999997</v>
      </c>
      <c r="L43" s="1589">
        <v>26.563781399999996</v>
      </c>
      <c r="M43" s="1589">
        <v>26.991207500000005</v>
      </c>
      <c r="N43" s="1589">
        <v>30.5795405</v>
      </c>
      <c r="O43" s="1589">
        <v>30.035233999999999</v>
      </c>
      <c r="P43" s="1597">
        <v>32.326431899999996</v>
      </c>
      <c r="Q43" s="1590">
        <f t="shared" si="0"/>
        <v>361.1712296</v>
      </c>
      <c r="R43" s="1499"/>
      <c r="S43" s="1333"/>
      <c r="T43" s="1333"/>
      <c r="U43" s="1333"/>
      <c r="V43" s="1333"/>
      <c r="W43" s="1333"/>
      <c r="X43" s="1333"/>
      <c r="Y43" s="1333"/>
      <c r="Z43" s="1333"/>
      <c r="AA43" s="1333"/>
      <c r="AB43" s="1333"/>
      <c r="AC43" s="1333"/>
      <c r="AD43" s="1333"/>
      <c r="AE43" s="1333"/>
      <c r="AF43" s="1333"/>
      <c r="AG43" s="1333"/>
      <c r="AH43" s="1333"/>
      <c r="AI43" s="1333"/>
      <c r="AJ43" s="1324"/>
      <c r="AK43" s="1324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</row>
    <row r="44" spans="1:98" s="2" customFormat="1" ht="14.25">
      <c r="A44" s="1580"/>
      <c r="B44" s="1581">
        <v>9</v>
      </c>
      <c r="C44" s="1582" t="s">
        <v>19</v>
      </c>
      <c r="D44" s="1591" t="s">
        <v>46</v>
      </c>
      <c r="E44" s="1592"/>
      <c r="F44" s="1592"/>
      <c r="G44" s="1592"/>
      <c r="H44" s="1592"/>
      <c r="I44" s="1592"/>
      <c r="J44" s="1592"/>
      <c r="K44" s="1592"/>
      <c r="L44" s="1592"/>
      <c r="M44" s="1592"/>
      <c r="N44" s="1592"/>
      <c r="O44" s="1592"/>
      <c r="P44" s="1593"/>
      <c r="Q44" s="1585">
        <f t="shared" si="0"/>
        <v>0</v>
      </c>
      <c r="R44" s="1499"/>
      <c r="S44" s="1333"/>
      <c r="T44" s="1333"/>
      <c r="U44" s="1333"/>
      <c r="V44" s="1333"/>
      <c r="W44" s="1333"/>
      <c r="X44" s="1333"/>
      <c r="Y44" s="1333"/>
      <c r="Z44" s="1333"/>
      <c r="AA44" s="1333"/>
      <c r="AB44" s="1333"/>
      <c r="AC44" s="1333"/>
      <c r="AD44" s="1333"/>
      <c r="AE44" s="1333"/>
      <c r="AF44" s="1333"/>
      <c r="AG44" s="1333"/>
      <c r="AH44" s="1333"/>
      <c r="AI44" s="1333"/>
      <c r="AJ44" s="1324"/>
      <c r="AK44" s="1324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</row>
    <row r="45" spans="1:98" s="2" customFormat="1" ht="14.25">
      <c r="A45" s="1580"/>
      <c r="B45" s="1581"/>
      <c r="C45" s="1582"/>
      <c r="D45" s="1583" t="s">
        <v>47</v>
      </c>
      <c r="E45" s="1594"/>
      <c r="F45" s="1594"/>
      <c r="G45" s="1594"/>
      <c r="H45" s="1594"/>
      <c r="I45" s="1594"/>
      <c r="J45" s="1594"/>
      <c r="K45" s="1594"/>
      <c r="L45" s="1594"/>
      <c r="M45" s="1594"/>
      <c r="N45" s="1594"/>
      <c r="O45" s="1594"/>
      <c r="P45" s="1595"/>
      <c r="Q45" s="1585">
        <f t="shared" si="0"/>
        <v>0</v>
      </c>
      <c r="R45" s="1499"/>
      <c r="S45" s="1333"/>
      <c r="T45" s="1333"/>
      <c r="U45" s="1333"/>
      <c r="V45" s="1333"/>
      <c r="W45" s="1333"/>
      <c r="X45" s="1333"/>
      <c r="Y45" s="1333"/>
      <c r="Z45" s="1333"/>
      <c r="AA45" s="1333"/>
      <c r="AB45" s="1333"/>
      <c r="AC45" s="1333"/>
      <c r="AD45" s="1333"/>
      <c r="AE45" s="1333"/>
      <c r="AF45" s="1333"/>
      <c r="AG45" s="1333"/>
      <c r="AH45" s="1333"/>
      <c r="AI45" s="1333"/>
      <c r="AJ45" s="1324"/>
      <c r="AK45" s="1324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</row>
    <row r="46" spans="1:98" s="2" customFormat="1" ht="14.25">
      <c r="A46" s="1580"/>
      <c r="B46" s="1581"/>
      <c r="C46" s="1582"/>
      <c r="D46" s="1583" t="s">
        <v>48</v>
      </c>
      <c r="E46" s="1584">
        <v>9.0448416999999992</v>
      </c>
      <c r="F46" s="1584">
        <v>8.9674939999999985</v>
      </c>
      <c r="G46" s="1584">
        <v>9.0319424999999995</v>
      </c>
      <c r="H46" s="1584">
        <v>8.2554317000000008</v>
      </c>
      <c r="I46" s="1584">
        <v>8.7782828000000013</v>
      </c>
      <c r="J46" s="1584">
        <v>8.798525999999999</v>
      </c>
      <c r="K46" s="1584">
        <v>8.3565023000000007</v>
      </c>
      <c r="L46" s="1584">
        <v>7.8185150999999999</v>
      </c>
      <c r="M46" s="1584">
        <v>7.409779799999999</v>
      </c>
      <c r="N46" s="1584">
        <v>7.9957898000000007</v>
      </c>
      <c r="O46" s="1584">
        <v>8.0602917000000005</v>
      </c>
      <c r="P46" s="1584">
        <v>9.4911346999999999</v>
      </c>
      <c r="Q46" s="1585">
        <f t="shared" si="0"/>
        <v>102.0085321</v>
      </c>
      <c r="R46" s="1499"/>
      <c r="S46" s="1333"/>
      <c r="T46" s="1333"/>
      <c r="U46" s="1333"/>
      <c r="V46" s="1333"/>
      <c r="W46" s="1333"/>
      <c r="X46" s="1333"/>
      <c r="Y46" s="1333"/>
      <c r="Z46" s="1333"/>
      <c r="AA46" s="1333"/>
      <c r="AB46" s="1333"/>
      <c r="AC46" s="1333"/>
      <c r="AD46" s="1333"/>
      <c r="AE46" s="1333"/>
      <c r="AF46" s="1333"/>
      <c r="AG46" s="1333"/>
      <c r="AH46" s="1333"/>
      <c r="AI46" s="1333"/>
      <c r="AJ46" s="1324"/>
      <c r="AK46" s="1324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</row>
    <row r="47" spans="1:98" s="2" customFormat="1" ht="14.25">
      <c r="A47" s="1580"/>
      <c r="B47" s="1581"/>
      <c r="C47" s="1582"/>
      <c r="D47" s="1583" t="s">
        <v>49</v>
      </c>
      <c r="E47" s="1584"/>
      <c r="F47" s="1584"/>
      <c r="G47" s="1584"/>
      <c r="H47" s="1584"/>
      <c r="I47" s="1584"/>
      <c r="J47" s="1584"/>
      <c r="K47" s="1584"/>
      <c r="L47" s="1584"/>
      <c r="M47" s="1584"/>
      <c r="N47" s="1584"/>
      <c r="O47" s="1584"/>
      <c r="P47" s="1584"/>
      <c r="Q47" s="1585">
        <f t="shared" si="0"/>
        <v>0</v>
      </c>
      <c r="R47" s="1499"/>
      <c r="S47" s="1333"/>
      <c r="T47" s="1333"/>
      <c r="U47" s="1333"/>
      <c r="V47" s="1333"/>
      <c r="W47" s="1333"/>
      <c r="X47" s="1333"/>
      <c r="Y47" s="1333"/>
      <c r="Z47" s="1333"/>
      <c r="AA47" s="1333"/>
      <c r="AB47" s="1333"/>
      <c r="AC47" s="1333"/>
      <c r="AD47" s="1333"/>
      <c r="AE47" s="1333"/>
      <c r="AF47" s="1333"/>
      <c r="AG47" s="1333"/>
      <c r="AH47" s="1333"/>
      <c r="AI47" s="1333"/>
      <c r="AJ47" s="1324"/>
      <c r="AK47" s="1324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</row>
    <row r="48" spans="1:98" s="2" customFormat="1" ht="14.25">
      <c r="A48" s="1580"/>
      <c r="B48" s="1586"/>
      <c r="C48" s="1587"/>
      <c r="D48" s="1588" t="s">
        <v>50</v>
      </c>
      <c r="E48" s="1589">
        <v>9.0448416999999992</v>
      </c>
      <c r="F48" s="1589">
        <v>8.9674939999999985</v>
      </c>
      <c r="G48" s="1589">
        <v>9.0319424999999995</v>
      </c>
      <c r="H48" s="1589">
        <v>8.2554317000000008</v>
      </c>
      <c r="I48" s="1589">
        <v>8.7782828000000013</v>
      </c>
      <c r="J48" s="1589">
        <v>8.798525999999999</v>
      </c>
      <c r="K48" s="1589">
        <v>8.3565023000000007</v>
      </c>
      <c r="L48" s="1589">
        <v>7.8185150999999999</v>
      </c>
      <c r="M48" s="1589">
        <v>7.409779799999999</v>
      </c>
      <c r="N48" s="1589">
        <v>7.9957898000000007</v>
      </c>
      <c r="O48" s="1589">
        <v>8.0602917000000005</v>
      </c>
      <c r="P48" s="1589">
        <v>9.4911346999999999</v>
      </c>
      <c r="Q48" s="1590">
        <f t="shared" si="0"/>
        <v>102.0085321</v>
      </c>
      <c r="R48" s="1499"/>
      <c r="S48" s="1333"/>
      <c r="T48" s="1333"/>
      <c r="U48" s="1333"/>
      <c r="V48" s="1333"/>
      <c r="W48" s="1333"/>
      <c r="X48" s="1333"/>
      <c r="Y48" s="1333"/>
      <c r="Z48" s="1333"/>
      <c r="AA48" s="1333"/>
      <c r="AB48" s="1333"/>
      <c r="AC48" s="1333"/>
      <c r="AD48" s="1333"/>
      <c r="AE48" s="1333"/>
      <c r="AF48" s="1333"/>
      <c r="AG48" s="1333"/>
      <c r="AH48" s="1333"/>
      <c r="AI48" s="1333"/>
      <c r="AJ48" s="1324"/>
      <c r="AK48" s="1324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</row>
    <row r="49" spans="1:98" s="2" customFormat="1" ht="14.25">
      <c r="A49" s="1580"/>
      <c r="B49" s="1581">
        <v>10</v>
      </c>
      <c r="C49" s="1582" t="s">
        <v>20</v>
      </c>
      <c r="D49" s="1591" t="s">
        <v>46</v>
      </c>
      <c r="E49" s="1592"/>
      <c r="F49" s="1592"/>
      <c r="G49" s="1592"/>
      <c r="H49" s="1592"/>
      <c r="I49" s="1592"/>
      <c r="J49" s="1592"/>
      <c r="K49" s="1592"/>
      <c r="L49" s="1592"/>
      <c r="M49" s="1592"/>
      <c r="N49" s="1592"/>
      <c r="O49" s="1592"/>
      <c r="P49" s="1593"/>
      <c r="Q49" s="1585">
        <f t="shared" si="0"/>
        <v>0</v>
      </c>
      <c r="R49" s="1499"/>
      <c r="S49" s="1333"/>
      <c r="T49" s="1333"/>
      <c r="U49" s="1333"/>
      <c r="V49" s="1333"/>
      <c r="W49" s="1333"/>
      <c r="X49" s="1333"/>
      <c r="Y49" s="1333"/>
      <c r="Z49" s="1333"/>
      <c r="AA49" s="1333"/>
      <c r="AB49" s="1333"/>
      <c r="AC49" s="1333"/>
      <c r="AD49" s="1333"/>
      <c r="AE49" s="1333"/>
      <c r="AF49" s="1333"/>
      <c r="AG49" s="1333"/>
      <c r="AH49" s="1333"/>
      <c r="AI49" s="1333"/>
      <c r="AJ49" s="1324"/>
      <c r="AK49" s="1324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</row>
    <row r="50" spans="1:98" s="2" customFormat="1" ht="14.25">
      <c r="A50" s="1580"/>
      <c r="B50" s="1581"/>
      <c r="C50" s="1582"/>
      <c r="D50" s="1583" t="s">
        <v>47</v>
      </c>
      <c r="E50" s="1594"/>
      <c r="F50" s="1594"/>
      <c r="G50" s="1594"/>
      <c r="H50" s="1594"/>
      <c r="I50" s="1594"/>
      <c r="J50" s="1594"/>
      <c r="K50" s="1594"/>
      <c r="L50" s="1594"/>
      <c r="M50" s="1594"/>
      <c r="N50" s="1594"/>
      <c r="O50" s="1594"/>
      <c r="P50" s="1595"/>
      <c r="Q50" s="1585">
        <f t="shared" si="0"/>
        <v>0</v>
      </c>
      <c r="R50" s="1499"/>
      <c r="S50" s="1326"/>
      <c r="T50" s="1333"/>
      <c r="U50" s="1333"/>
      <c r="V50" s="1333"/>
      <c r="W50" s="1333"/>
      <c r="X50" s="1333"/>
      <c r="Y50" s="1333"/>
      <c r="Z50" s="1333"/>
      <c r="AA50" s="1333"/>
      <c r="AB50" s="1333"/>
      <c r="AC50" s="1333"/>
      <c r="AD50" s="1333"/>
      <c r="AE50" s="1333"/>
      <c r="AF50" s="1333"/>
      <c r="AG50" s="1333"/>
      <c r="AH50" s="1333"/>
      <c r="AI50" s="1333"/>
      <c r="AJ50" s="1324"/>
      <c r="AK50" s="1324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</row>
    <row r="51" spans="1:98" s="2" customFormat="1" ht="14.25">
      <c r="A51" s="1580"/>
      <c r="B51" s="1581"/>
      <c r="C51" s="1582"/>
      <c r="D51" s="1583" t="s">
        <v>48</v>
      </c>
      <c r="E51" s="1598">
        <v>2.7157749999999998</v>
      </c>
      <c r="F51" s="1598">
        <v>2.5033919999999998</v>
      </c>
      <c r="G51" s="1598">
        <v>3.2194899999999995</v>
      </c>
      <c r="H51" s="1598">
        <v>3.3823299999999996</v>
      </c>
      <c r="I51" s="1598">
        <v>3.1077910000000002</v>
      </c>
      <c r="J51" s="1598">
        <v>3.1232879999999996</v>
      </c>
      <c r="K51" s="1584">
        <v>3.0436039999999998</v>
      </c>
      <c r="L51" s="1584">
        <v>3.3934439999999997</v>
      </c>
      <c r="M51" s="1584">
        <v>3.2550229999999996</v>
      </c>
      <c r="N51" s="1584">
        <v>3.1331800000000003</v>
      </c>
      <c r="O51" s="1584">
        <v>3.7364649999999995</v>
      </c>
      <c r="P51" s="1584">
        <v>4.2631820000000005</v>
      </c>
      <c r="Q51" s="1585">
        <f t="shared" si="0"/>
        <v>38.876963999999994</v>
      </c>
      <c r="R51" s="1499"/>
      <c r="S51" s="1326"/>
      <c r="T51" s="1333"/>
      <c r="U51" s="1333"/>
      <c r="V51" s="1333"/>
      <c r="W51" s="1333"/>
      <c r="X51" s="1333"/>
      <c r="Y51" s="1333"/>
      <c r="Z51" s="1333"/>
      <c r="AA51" s="1333"/>
      <c r="AB51" s="1333"/>
      <c r="AC51" s="1333"/>
      <c r="AD51" s="1333"/>
      <c r="AE51" s="1333"/>
      <c r="AF51" s="1333"/>
      <c r="AG51" s="1333"/>
      <c r="AH51" s="1333"/>
      <c r="AI51" s="1333"/>
      <c r="AJ51" s="1324"/>
      <c r="AK51" s="1324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</row>
    <row r="52" spans="1:98" s="2" customFormat="1" ht="14.25">
      <c r="A52" s="1580"/>
      <c r="B52" s="1581"/>
      <c r="C52" s="1582"/>
      <c r="D52" s="1583" t="s">
        <v>49</v>
      </c>
      <c r="E52" s="1598"/>
      <c r="F52" s="1598"/>
      <c r="G52" s="1598"/>
      <c r="H52" s="1598"/>
      <c r="I52" s="1598"/>
      <c r="J52" s="1598"/>
      <c r="K52" s="1584"/>
      <c r="L52" s="1584"/>
      <c r="M52" s="1584"/>
      <c r="N52" s="1584"/>
      <c r="O52" s="1584"/>
      <c r="P52" s="1596"/>
      <c r="Q52" s="1585">
        <f t="shared" si="0"/>
        <v>0</v>
      </c>
      <c r="R52" s="1499"/>
      <c r="S52" s="1326"/>
      <c r="T52" s="1333"/>
      <c r="U52" s="1333"/>
      <c r="V52" s="1333"/>
      <c r="W52" s="1333"/>
      <c r="X52" s="1333"/>
      <c r="Y52" s="1333"/>
      <c r="Z52" s="1333"/>
      <c r="AA52" s="1333"/>
      <c r="AB52" s="1333"/>
      <c r="AC52" s="1333"/>
      <c r="AD52" s="1333"/>
      <c r="AE52" s="1333"/>
      <c r="AF52" s="1333"/>
      <c r="AG52" s="1333"/>
      <c r="AH52" s="1333"/>
      <c r="AI52" s="1333"/>
      <c r="AJ52" s="1324"/>
      <c r="AK52" s="1324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</row>
    <row r="53" spans="1:98" s="2" customFormat="1" ht="14.25">
      <c r="A53" s="1580"/>
      <c r="B53" s="1586"/>
      <c r="C53" s="1587"/>
      <c r="D53" s="1588" t="s">
        <v>50</v>
      </c>
      <c r="E53" s="1598">
        <v>2.7157749999999998</v>
      </c>
      <c r="F53" s="1598">
        <v>2.5033919999999998</v>
      </c>
      <c r="G53" s="1598">
        <v>3.2194899999999995</v>
      </c>
      <c r="H53" s="1598">
        <v>3.3823299999999996</v>
      </c>
      <c r="I53" s="1598">
        <v>3.1077910000000002</v>
      </c>
      <c r="J53" s="1598">
        <v>3.1232879999999996</v>
      </c>
      <c r="K53" s="1589">
        <v>3.0436039999999998</v>
      </c>
      <c r="L53" s="1589">
        <v>3.3934439999999997</v>
      </c>
      <c r="M53" s="1589">
        <v>3.2550229999999996</v>
      </c>
      <c r="N53" s="1589">
        <v>3.1331800000000003</v>
      </c>
      <c r="O53" s="1589">
        <v>3.7364649999999995</v>
      </c>
      <c r="P53" s="1597">
        <v>4.2631820000000005</v>
      </c>
      <c r="Q53" s="1590">
        <f t="shared" si="0"/>
        <v>38.876963999999994</v>
      </c>
      <c r="R53" s="1499"/>
      <c r="S53" s="1326"/>
      <c r="T53" s="1333"/>
      <c r="U53" s="1333"/>
      <c r="V53" s="1333"/>
      <c r="W53" s="1333"/>
      <c r="X53" s="1333"/>
      <c r="Y53" s="1333"/>
      <c r="Z53" s="1333"/>
      <c r="AA53" s="1333"/>
      <c r="AB53" s="1333"/>
      <c r="AC53" s="1333"/>
      <c r="AD53" s="1333"/>
      <c r="AE53" s="1333"/>
      <c r="AF53" s="1333"/>
      <c r="AG53" s="1333"/>
      <c r="AH53" s="1333"/>
      <c r="AI53" s="1333"/>
      <c r="AJ53" s="1324"/>
      <c r="AK53" s="1324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</row>
    <row r="54" spans="1:98" s="2" customFormat="1" ht="17.100000000000001" customHeight="1">
      <c r="A54" s="1580"/>
      <c r="B54" s="1581">
        <v>11</v>
      </c>
      <c r="C54" s="1582" t="s">
        <v>238</v>
      </c>
      <c r="D54" s="1591" t="s">
        <v>46</v>
      </c>
      <c r="E54" s="1592"/>
      <c r="F54" s="1592"/>
      <c r="G54" s="1592"/>
      <c r="H54" s="1592"/>
      <c r="I54" s="1592"/>
      <c r="J54" s="1592"/>
      <c r="K54" s="1592"/>
      <c r="L54" s="1592"/>
      <c r="M54" s="1592"/>
      <c r="N54" s="1592"/>
      <c r="O54" s="1592"/>
      <c r="P54" s="1593"/>
      <c r="Q54" s="1585">
        <f t="shared" si="0"/>
        <v>0</v>
      </c>
      <c r="R54" s="1499"/>
      <c r="S54" s="1326"/>
      <c r="T54" s="1333"/>
      <c r="U54" s="1333"/>
      <c r="V54" s="1333"/>
      <c r="W54" s="1333"/>
      <c r="X54" s="1333"/>
      <c r="Y54" s="1333"/>
      <c r="Z54" s="1333"/>
      <c r="AA54" s="1333"/>
      <c r="AB54" s="1333"/>
      <c r="AC54" s="1333"/>
      <c r="AD54" s="1333"/>
      <c r="AE54" s="1333"/>
      <c r="AF54" s="1333"/>
      <c r="AG54" s="1333"/>
      <c r="AH54" s="1333"/>
      <c r="AI54" s="1333"/>
      <c r="AJ54" s="1324"/>
      <c r="AK54" s="1324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</row>
    <row r="55" spans="1:98" s="2" customFormat="1" ht="17.100000000000001" customHeight="1">
      <c r="A55" s="1580"/>
      <c r="B55" s="1581"/>
      <c r="C55" s="1582"/>
      <c r="D55" s="1583" t="s">
        <v>47</v>
      </c>
      <c r="E55" s="1584">
        <v>12.989622799999999</v>
      </c>
      <c r="F55" s="1584">
        <v>11.682773399999999</v>
      </c>
      <c r="G55" s="1584">
        <v>12.1343943</v>
      </c>
      <c r="H55" s="1584">
        <v>11.405085799999998</v>
      </c>
      <c r="I55" s="1584">
        <v>11.221262400000001</v>
      </c>
      <c r="J55" s="1584">
        <v>10.465629499999999</v>
      </c>
      <c r="K55" s="1584">
        <v>11.490292800000001</v>
      </c>
      <c r="L55" s="1584">
        <v>11.4859569</v>
      </c>
      <c r="M55" s="1584">
        <v>10.7195608</v>
      </c>
      <c r="N55" s="1584">
        <v>11.249372099999999</v>
      </c>
      <c r="O55" s="1584">
        <v>11.564388000000001</v>
      </c>
      <c r="P55" s="1584">
        <v>12.848430199999999</v>
      </c>
      <c r="Q55" s="1585">
        <f t="shared" si="0"/>
        <v>139.25676900000002</v>
      </c>
      <c r="R55" s="1499"/>
      <c r="S55" s="1326"/>
      <c r="T55" s="1333"/>
      <c r="U55" s="1333"/>
      <c r="V55" s="1333"/>
      <c r="W55" s="1333"/>
      <c r="X55" s="1333"/>
      <c r="Y55" s="1333"/>
      <c r="Z55" s="1333"/>
      <c r="AA55" s="1333"/>
      <c r="AB55" s="1333"/>
      <c r="AC55" s="1333"/>
      <c r="AD55" s="1333"/>
      <c r="AE55" s="1333"/>
      <c r="AF55" s="1333"/>
      <c r="AG55" s="1333"/>
      <c r="AH55" s="1333"/>
      <c r="AI55" s="1333"/>
      <c r="AJ55" s="1324"/>
      <c r="AK55" s="1324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</row>
    <row r="56" spans="1:98" s="2" customFormat="1" ht="17.100000000000001" customHeight="1">
      <c r="A56" s="1580"/>
      <c r="B56" s="1581"/>
      <c r="C56" s="1582"/>
      <c r="D56" s="1583" t="s">
        <v>48</v>
      </c>
      <c r="E56" s="1584">
        <v>136.11857569999998</v>
      </c>
      <c r="F56" s="1584">
        <v>133.34905229999998</v>
      </c>
      <c r="G56" s="1584">
        <v>141.94770840000007</v>
      </c>
      <c r="H56" s="1584">
        <v>130.00414070000005</v>
      </c>
      <c r="I56" s="1584">
        <v>139.18461420000003</v>
      </c>
      <c r="J56" s="1584">
        <v>123.69348309999995</v>
      </c>
      <c r="K56" s="1584">
        <v>126.67711450000013</v>
      </c>
      <c r="L56" s="1584">
        <v>130.1525816999999</v>
      </c>
      <c r="M56" s="1584">
        <v>127.12616309999993</v>
      </c>
      <c r="N56" s="1584">
        <v>134.90619779999997</v>
      </c>
      <c r="O56" s="1584">
        <v>135.75379859999995</v>
      </c>
      <c r="P56" s="1584">
        <v>132.09486249999995</v>
      </c>
      <c r="Q56" s="1585">
        <f t="shared" si="0"/>
        <v>1591.0082926</v>
      </c>
      <c r="R56" s="1499"/>
      <c r="S56" s="1326"/>
      <c r="T56" s="1333"/>
      <c r="U56" s="1333"/>
      <c r="V56" s="1333"/>
      <c r="W56" s="1333"/>
      <c r="X56" s="1333"/>
      <c r="Y56" s="1333"/>
      <c r="Z56" s="1333"/>
      <c r="AA56" s="1333"/>
      <c r="AB56" s="1333"/>
      <c r="AC56" s="1333"/>
      <c r="AD56" s="1333"/>
      <c r="AE56" s="1333"/>
      <c r="AF56" s="1333"/>
      <c r="AG56" s="1333"/>
      <c r="AH56" s="1333"/>
      <c r="AI56" s="1333"/>
      <c r="AJ56" s="1324"/>
      <c r="AK56" s="1324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</row>
    <row r="57" spans="1:98" s="2" customFormat="1" ht="17.100000000000001" customHeight="1">
      <c r="A57" s="1580"/>
      <c r="B57" s="1581"/>
      <c r="C57" s="1582"/>
      <c r="D57" s="1583" t="s">
        <v>49</v>
      </c>
      <c r="E57" s="1584"/>
      <c r="F57" s="1584"/>
      <c r="G57" s="1584"/>
      <c r="H57" s="1584"/>
      <c r="I57" s="1584"/>
      <c r="J57" s="1584"/>
      <c r="K57" s="1584"/>
      <c r="L57" s="1584"/>
      <c r="M57" s="1584"/>
      <c r="N57" s="1584"/>
      <c r="O57" s="1584"/>
      <c r="P57" s="1596"/>
      <c r="Q57" s="1585">
        <f t="shared" si="0"/>
        <v>0</v>
      </c>
      <c r="R57" s="1499"/>
      <c r="S57" s="1326"/>
      <c r="T57" s="1333"/>
      <c r="U57" s="1333"/>
      <c r="V57" s="1333"/>
      <c r="W57" s="1333"/>
      <c r="X57" s="1333"/>
      <c r="Y57" s="1333"/>
      <c r="Z57" s="1333"/>
      <c r="AA57" s="1333"/>
      <c r="AB57" s="1333"/>
      <c r="AC57" s="1333"/>
      <c r="AD57" s="1333"/>
      <c r="AE57" s="1333"/>
      <c r="AF57" s="1333"/>
      <c r="AG57" s="1333"/>
      <c r="AH57" s="1333"/>
      <c r="AI57" s="1333"/>
      <c r="AJ57" s="1324"/>
      <c r="AK57" s="1324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</row>
    <row r="58" spans="1:98" s="2" customFormat="1" ht="14.25">
      <c r="A58" s="1580"/>
      <c r="B58" s="1586"/>
      <c r="C58" s="1587"/>
      <c r="D58" s="1588" t="s">
        <v>50</v>
      </c>
      <c r="E58" s="1589">
        <v>149.10819849999999</v>
      </c>
      <c r="F58" s="1589">
        <v>145.03182569999996</v>
      </c>
      <c r="G58" s="1589">
        <v>154.08210269999995</v>
      </c>
      <c r="H58" s="1589">
        <v>141.40922649999999</v>
      </c>
      <c r="I58" s="1589">
        <v>150.4058766</v>
      </c>
      <c r="J58" s="1589">
        <v>134.15911260000001</v>
      </c>
      <c r="K58" s="1589">
        <v>138.16740730000004</v>
      </c>
      <c r="L58" s="1589">
        <v>141.6385386</v>
      </c>
      <c r="M58" s="1589">
        <v>137.84572390000002</v>
      </c>
      <c r="N58" s="1589">
        <v>146.15556990000005</v>
      </c>
      <c r="O58" s="1589">
        <v>147.31818660000002</v>
      </c>
      <c r="P58" s="1597">
        <v>144.94329269999994</v>
      </c>
      <c r="Q58" s="1590">
        <f t="shared" si="0"/>
        <v>1730.2650616000001</v>
      </c>
      <c r="R58" s="1499"/>
      <c r="S58" s="1326"/>
      <c r="T58" s="1333"/>
      <c r="U58" s="1333"/>
      <c r="V58" s="1333"/>
      <c r="W58" s="1333"/>
      <c r="X58" s="1333"/>
      <c r="Y58" s="1333"/>
      <c r="Z58" s="1333"/>
      <c r="AA58" s="1333"/>
      <c r="AB58" s="1333"/>
      <c r="AC58" s="1333"/>
      <c r="AD58" s="1333"/>
      <c r="AE58" s="1333"/>
      <c r="AF58" s="1333"/>
      <c r="AG58" s="1333"/>
      <c r="AH58" s="1333"/>
      <c r="AI58" s="1333"/>
      <c r="AJ58" s="1324"/>
      <c r="AK58" s="1324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</row>
    <row r="59" spans="1:98" s="2" customFormat="1" ht="14.25">
      <c r="A59" s="1580"/>
      <c r="B59" s="1581">
        <v>12</v>
      </c>
      <c r="C59" s="1582" t="s">
        <v>270</v>
      </c>
      <c r="D59" s="1583" t="s">
        <v>46</v>
      </c>
      <c r="E59" s="1598"/>
      <c r="F59" s="1598"/>
      <c r="G59" s="1598"/>
      <c r="H59" s="1598"/>
      <c r="I59" s="1598"/>
      <c r="J59" s="1598"/>
      <c r="K59" s="1598"/>
      <c r="L59" s="1598"/>
      <c r="M59" s="1598"/>
      <c r="N59" s="1598"/>
      <c r="O59" s="1598"/>
      <c r="P59" s="1599"/>
      <c r="Q59" s="1585">
        <f t="shared" si="0"/>
        <v>0</v>
      </c>
      <c r="R59" s="1499"/>
      <c r="S59" s="1326"/>
      <c r="T59" s="1333"/>
      <c r="U59" s="1333"/>
      <c r="V59" s="1333"/>
      <c r="W59" s="1333"/>
      <c r="X59" s="1333"/>
      <c r="Y59" s="1333"/>
      <c r="Z59" s="1333"/>
      <c r="AA59" s="1333"/>
      <c r="AB59" s="1333"/>
      <c r="AC59" s="1333"/>
      <c r="AD59" s="1333"/>
      <c r="AE59" s="1333"/>
      <c r="AF59" s="1333"/>
      <c r="AG59" s="1333"/>
      <c r="AH59" s="1333"/>
      <c r="AI59" s="1333"/>
      <c r="AJ59" s="1324"/>
      <c r="AK59" s="1324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</row>
    <row r="60" spans="1:98" s="2" customFormat="1" ht="14.25">
      <c r="A60" s="1580"/>
      <c r="B60" s="1581"/>
      <c r="C60" s="1582"/>
      <c r="D60" s="1583" t="s">
        <v>47</v>
      </c>
      <c r="E60" s="1594">
        <v>7.0673804999999996</v>
      </c>
      <c r="F60" s="1594">
        <v>6.1890660000000004</v>
      </c>
      <c r="G60" s="1594">
        <v>6.5601142999999986</v>
      </c>
      <c r="H60" s="1594">
        <v>6.4769997999999989</v>
      </c>
      <c r="I60" s="1594">
        <v>6.5869137000000002</v>
      </c>
      <c r="J60" s="1594">
        <v>6.8608893000000002</v>
      </c>
      <c r="K60" s="1594">
        <v>7.0797996000000003</v>
      </c>
      <c r="L60" s="1594">
        <v>6.5846850000000003</v>
      </c>
      <c r="M60" s="1594">
        <v>7.0187897999999995</v>
      </c>
      <c r="N60" s="1594">
        <v>7.9517632999999996</v>
      </c>
      <c r="O60" s="1594">
        <v>7.6569267999999999</v>
      </c>
      <c r="P60" s="1594">
        <v>7.4623922</v>
      </c>
      <c r="Q60" s="1585">
        <f t="shared" si="0"/>
        <v>83.495720299999988</v>
      </c>
      <c r="R60" s="1499"/>
      <c r="S60" s="1326"/>
      <c r="T60" s="1333"/>
      <c r="U60" s="1333"/>
      <c r="V60" s="1333"/>
      <c r="W60" s="1333"/>
      <c r="X60" s="1333"/>
      <c r="Y60" s="1333"/>
      <c r="Z60" s="1333"/>
      <c r="AA60" s="1333"/>
      <c r="AB60" s="1333"/>
      <c r="AC60" s="1333"/>
      <c r="AD60" s="1333"/>
      <c r="AE60" s="1333"/>
      <c r="AF60" s="1333"/>
      <c r="AG60" s="1333"/>
      <c r="AH60" s="1333"/>
      <c r="AI60" s="1333"/>
      <c r="AJ60" s="1324"/>
      <c r="AK60" s="1324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</row>
    <row r="61" spans="1:98" s="2" customFormat="1" ht="14.25">
      <c r="A61" s="1580"/>
      <c r="B61" s="1581"/>
      <c r="C61" s="1582"/>
      <c r="D61" s="1583" t="s">
        <v>48</v>
      </c>
      <c r="E61" s="1584">
        <v>22.684750099999999</v>
      </c>
      <c r="F61" s="1584">
        <v>24.7984619</v>
      </c>
      <c r="G61" s="1584">
        <v>23.446833399999999</v>
      </c>
      <c r="H61" s="1584">
        <v>19.133924999999994</v>
      </c>
      <c r="I61" s="1584">
        <v>26.961991200000011</v>
      </c>
      <c r="J61" s="1584">
        <v>24.053403299999999</v>
      </c>
      <c r="K61" s="1584">
        <v>21.395567199999995</v>
      </c>
      <c r="L61" s="1584">
        <v>19.781842300000008</v>
      </c>
      <c r="M61" s="1584">
        <v>18.948625100000005</v>
      </c>
      <c r="N61" s="1584">
        <v>21.165675300000004</v>
      </c>
      <c r="O61" s="1584">
        <v>28.031703400000001</v>
      </c>
      <c r="P61" s="1584">
        <v>24.833012699999998</v>
      </c>
      <c r="Q61" s="1585">
        <f t="shared" si="0"/>
        <v>275.23579089999998</v>
      </c>
      <c r="R61" s="1499"/>
      <c r="S61" s="1326"/>
      <c r="T61" s="1333"/>
      <c r="U61" s="1333"/>
      <c r="V61" s="1333"/>
      <c r="W61" s="1333"/>
      <c r="X61" s="1333"/>
      <c r="Y61" s="1333"/>
      <c r="Z61" s="1333"/>
      <c r="AA61" s="1333"/>
      <c r="AB61" s="1333"/>
      <c r="AC61" s="1333"/>
      <c r="AD61" s="1333"/>
      <c r="AE61" s="1333"/>
      <c r="AF61" s="1333"/>
      <c r="AG61" s="1333"/>
      <c r="AH61" s="1333"/>
      <c r="AI61" s="1333"/>
      <c r="AJ61" s="1324"/>
      <c r="AK61" s="1324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</row>
    <row r="62" spans="1:98" s="2" customFormat="1" ht="14.25">
      <c r="A62" s="1580"/>
      <c r="B62" s="1581"/>
      <c r="C62" s="1582"/>
      <c r="D62" s="1583" t="s">
        <v>49</v>
      </c>
      <c r="E62" s="1584"/>
      <c r="F62" s="1584"/>
      <c r="G62" s="1584"/>
      <c r="H62" s="1584"/>
      <c r="I62" s="1584"/>
      <c r="J62" s="1584"/>
      <c r="K62" s="1584"/>
      <c r="L62" s="1584"/>
      <c r="M62" s="1584"/>
      <c r="N62" s="1584"/>
      <c r="O62" s="1584"/>
      <c r="P62" s="1596"/>
      <c r="Q62" s="1585">
        <f t="shared" si="0"/>
        <v>0</v>
      </c>
      <c r="R62" s="1499"/>
      <c r="S62" s="1326"/>
      <c r="T62" s="1333"/>
      <c r="U62" s="1333"/>
      <c r="V62" s="1333"/>
      <c r="W62" s="1333"/>
      <c r="X62" s="1333"/>
      <c r="Y62" s="1333"/>
      <c r="Z62" s="1333"/>
      <c r="AA62" s="1333"/>
      <c r="AB62" s="1333"/>
      <c r="AC62" s="1333"/>
      <c r="AD62" s="1333"/>
      <c r="AE62" s="1333"/>
      <c r="AF62" s="1333"/>
      <c r="AG62" s="1333"/>
      <c r="AH62" s="1333"/>
      <c r="AI62" s="1333"/>
      <c r="AJ62" s="1324"/>
      <c r="AK62" s="1324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</row>
    <row r="63" spans="1:98" s="2" customFormat="1" ht="14.25">
      <c r="A63" s="1580"/>
      <c r="B63" s="1586"/>
      <c r="C63" s="1587"/>
      <c r="D63" s="1588" t="s">
        <v>50</v>
      </c>
      <c r="E63" s="1589">
        <v>29.752130600000008</v>
      </c>
      <c r="F63" s="1589">
        <v>30.987527899999993</v>
      </c>
      <c r="G63" s="1589">
        <v>30.006947700000001</v>
      </c>
      <c r="H63" s="1589">
        <v>25.610924799999989</v>
      </c>
      <c r="I63" s="1589">
        <v>33.548904899999989</v>
      </c>
      <c r="J63" s="1589">
        <v>30.914292600000003</v>
      </c>
      <c r="K63" s="1589">
        <v>28.475366800000007</v>
      </c>
      <c r="L63" s="1589">
        <v>26.366527299999994</v>
      </c>
      <c r="M63" s="1589">
        <v>25.967414899999998</v>
      </c>
      <c r="N63" s="1589">
        <v>29.117438600000003</v>
      </c>
      <c r="O63" s="1589">
        <v>35.688630200000006</v>
      </c>
      <c r="P63" s="1600">
        <v>32.295404900000001</v>
      </c>
      <c r="Q63" s="1590">
        <f t="shared" si="0"/>
        <v>358.7315112</v>
      </c>
      <c r="R63" s="1499"/>
      <c r="S63" s="1326"/>
      <c r="T63" s="1333"/>
      <c r="U63" s="1333"/>
      <c r="V63" s="1333"/>
      <c r="W63" s="1333"/>
      <c r="X63" s="1333"/>
      <c r="Y63" s="1333"/>
      <c r="Z63" s="1333"/>
      <c r="AA63" s="1333"/>
      <c r="AB63" s="1333"/>
      <c r="AC63" s="1333"/>
      <c r="AD63" s="1333"/>
      <c r="AE63" s="1333"/>
      <c r="AF63" s="1333"/>
      <c r="AG63" s="1333"/>
      <c r="AH63" s="1333"/>
      <c r="AI63" s="1333"/>
      <c r="AJ63" s="1324"/>
      <c r="AK63" s="1324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</row>
    <row r="64" spans="1:98" s="2" customFormat="1" ht="14.25">
      <c r="A64" s="1580"/>
      <c r="B64" s="1581">
        <v>13</v>
      </c>
      <c r="C64" s="1582" t="s">
        <v>271</v>
      </c>
      <c r="D64" s="1583" t="s">
        <v>46</v>
      </c>
      <c r="E64" s="1598"/>
      <c r="F64" s="1598"/>
      <c r="G64" s="1598"/>
      <c r="H64" s="1598"/>
      <c r="I64" s="1598"/>
      <c r="J64" s="1598"/>
      <c r="K64" s="1598"/>
      <c r="L64" s="1598"/>
      <c r="M64" s="1598"/>
      <c r="N64" s="1598"/>
      <c r="O64" s="1598"/>
      <c r="P64" s="1601"/>
      <c r="Q64" s="1585">
        <f t="shared" si="0"/>
        <v>0</v>
      </c>
      <c r="R64" s="1499"/>
      <c r="S64" s="1326"/>
      <c r="T64" s="1333"/>
      <c r="U64" s="1333"/>
      <c r="V64" s="1333"/>
      <c r="W64" s="1333"/>
      <c r="X64" s="1333"/>
      <c r="Y64" s="1333"/>
      <c r="Z64" s="1333"/>
      <c r="AA64" s="1333"/>
      <c r="AB64" s="1333"/>
      <c r="AC64" s="1333"/>
      <c r="AD64" s="1333"/>
      <c r="AE64" s="1333"/>
      <c r="AF64" s="1333"/>
      <c r="AG64" s="1333"/>
      <c r="AH64" s="1333"/>
      <c r="AI64" s="1333"/>
      <c r="AJ64" s="1324"/>
      <c r="AK64" s="1324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</row>
    <row r="65" spans="1:98" s="2" customFormat="1" ht="14.25">
      <c r="A65" s="1580"/>
      <c r="B65" s="1581"/>
      <c r="C65" s="1582"/>
      <c r="D65" s="1583" t="s">
        <v>47</v>
      </c>
      <c r="E65" s="1598"/>
      <c r="F65" s="1598"/>
      <c r="G65" s="1598"/>
      <c r="H65" s="1598"/>
      <c r="I65" s="1598"/>
      <c r="J65" s="1598"/>
      <c r="K65" s="1598"/>
      <c r="L65" s="1598"/>
      <c r="M65" s="1598"/>
      <c r="N65" s="1598"/>
      <c r="O65" s="1598"/>
      <c r="P65" s="1601"/>
      <c r="Q65" s="1585">
        <f t="shared" si="0"/>
        <v>0</v>
      </c>
      <c r="R65" s="1499"/>
      <c r="S65" s="1326"/>
      <c r="T65" s="1333"/>
      <c r="U65" s="1333"/>
      <c r="V65" s="1333"/>
      <c r="W65" s="1333"/>
      <c r="X65" s="1333"/>
      <c r="Y65" s="1333"/>
      <c r="Z65" s="1333"/>
      <c r="AA65" s="1333"/>
      <c r="AB65" s="1333"/>
      <c r="AC65" s="1333"/>
      <c r="AD65" s="1333"/>
      <c r="AE65" s="1333"/>
      <c r="AF65" s="1333"/>
      <c r="AG65" s="1333"/>
      <c r="AH65" s="1333"/>
      <c r="AI65" s="1333"/>
      <c r="AJ65" s="1324"/>
      <c r="AK65" s="1324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  <c r="CS65" s="8"/>
      <c r="CT65" s="8"/>
    </row>
    <row r="66" spans="1:98" s="2" customFormat="1" ht="14.25">
      <c r="A66" s="1580"/>
      <c r="B66" s="1581"/>
      <c r="C66" s="1582"/>
      <c r="D66" s="1583" t="s">
        <v>48</v>
      </c>
      <c r="E66" s="1598">
        <v>9.7560152999999996</v>
      </c>
      <c r="F66" s="1598">
        <v>9.9419271999999967</v>
      </c>
      <c r="G66" s="1598">
        <v>10.5507773</v>
      </c>
      <c r="H66" s="1598">
        <v>9.8312781000000022</v>
      </c>
      <c r="I66" s="1598">
        <v>10.0201137</v>
      </c>
      <c r="J66" s="1598">
        <v>9.6370717999999993</v>
      </c>
      <c r="K66" s="1598">
        <v>9.8360090999999983</v>
      </c>
      <c r="L66" s="1598">
        <v>10.835188700000002</v>
      </c>
      <c r="M66" s="1598">
        <v>10.744164699999999</v>
      </c>
      <c r="N66" s="1598">
        <v>11.849014299999997</v>
      </c>
      <c r="O66" s="1598">
        <v>11.8347529</v>
      </c>
      <c r="P66" s="1601">
        <v>11.291717200000001</v>
      </c>
      <c r="Q66" s="1585">
        <f t="shared" si="0"/>
        <v>126.12803029999998</v>
      </c>
      <c r="R66" s="1499"/>
      <c r="S66" s="1326"/>
      <c r="T66" s="1333"/>
      <c r="U66" s="1333"/>
      <c r="V66" s="1333"/>
      <c r="W66" s="1333"/>
      <c r="X66" s="1333"/>
      <c r="Y66" s="1333"/>
      <c r="Z66" s="1333"/>
      <c r="AA66" s="1333"/>
      <c r="AB66" s="1333"/>
      <c r="AC66" s="1333"/>
      <c r="AD66" s="1333"/>
      <c r="AE66" s="1333"/>
      <c r="AF66" s="1333"/>
      <c r="AG66" s="1333"/>
      <c r="AH66" s="1333"/>
      <c r="AI66" s="1333"/>
      <c r="AJ66" s="1324"/>
      <c r="AK66" s="1324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</row>
    <row r="67" spans="1:98" s="2" customFormat="1" ht="14.25">
      <c r="A67" s="1580"/>
      <c r="B67" s="1581"/>
      <c r="C67" s="1582"/>
      <c r="D67" s="1583" t="s">
        <v>49</v>
      </c>
      <c r="E67" s="1598"/>
      <c r="F67" s="1598"/>
      <c r="G67" s="1598"/>
      <c r="H67" s="1598"/>
      <c r="I67" s="1598"/>
      <c r="J67" s="1598"/>
      <c r="K67" s="1598"/>
      <c r="L67" s="1598"/>
      <c r="M67" s="1598"/>
      <c r="N67" s="1598"/>
      <c r="O67" s="1598"/>
      <c r="P67" s="1601"/>
      <c r="Q67" s="1585">
        <f t="shared" si="0"/>
        <v>0</v>
      </c>
      <c r="R67" s="1499"/>
      <c r="S67" s="1326"/>
      <c r="T67" s="1333"/>
      <c r="U67" s="1333"/>
      <c r="V67" s="1333"/>
      <c r="W67" s="1333"/>
      <c r="X67" s="1333"/>
      <c r="Y67" s="1333"/>
      <c r="Z67" s="1333"/>
      <c r="AA67" s="1333"/>
      <c r="AB67" s="1333"/>
      <c r="AC67" s="1333"/>
      <c r="AD67" s="1333"/>
      <c r="AE67" s="1333"/>
      <c r="AF67" s="1333"/>
      <c r="AG67" s="1333"/>
      <c r="AH67" s="1333"/>
      <c r="AI67" s="1333"/>
      <c r="AJ67" s="1324"/>
      <c r="AK67" s="1324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</row>
    <row r="68" spans="1:98" s="2" customFormat="1" ht="14.25">
      <c r="A68" s="1580"/>
      <c r="B68" s="1586"/>
      <c r="C68" s="1604"/>
      <c r="D68" s="1588" t="s">
        <v>50</v>
      </c>
      <c r="E68" s="1589">
        <v>9.7560152999999996</v>
      </c>
      <c r="F68" s="1589">
        <v>9.9419271999999967</v>
      </c>
      <c r="G68" s="1589">
        <v>10.5507773</v>
      </c>
      <c r="H68" s="1589">
        <v>9.8312781000000022</v>
      </c>
      <c r="I68" s="1589">
        <v>10.0201137</v>
      </c>
      <c r="J68" s="1589">
        <v>9.6370717999999993</v>
      </c>
      <c r="K68" s="1589">
        <v>9.8360090999999983</v>
      </c>
      <c r="L68" s="1589">
        <v>10.835188700000002</v>
      </c>
      <c r="M68" s="1589">
        <v>10.744164699999999</v>
      </c>
      <c r="N68" s="1589">
        <v>11.849014299999997</v>
      </c>
      <c r="O68" s="1589">
        <v>11.8347529</v>
      </c>
      <c r="P68" s="1600">
        <v>11.291717200000001</v>
      </c>
      <c r="Q68" s="1590">
        <f t="shared" si="0"/>
        <v>126.12803029999998</v>
      </c>
      <c r="R68" s="1499"/>
      <c r="S68" s="1326"/>
      <c r="T68" s="1333"/>
      <c r="U68" s="1333"/>
      <c r="V68" s="1333"/>
      <c r="W68" s="1333"/>
      <c r="X68" s="1333"/>
      <c r="Y68" s="1333"/>
      <c r="Z68" s="1333"/>
      <c r="AA68" s="1333"/>
      <c r="AB68" s="1333"/>
      <c r="AC68" s="1333"/>
      <c r="AD68" s="1333"/>
      <c r="AE68" s="1333"/>
      <c r="AF68" s="1333"/>
      <c r="AG68" s="1333"/>
      <c r="AH68" s="1333"/>
      <c r="AI68" s="1333"/>
      <c r="AJ68" s="1324"/>
      <c r="AK68" s="1324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</row>
    <row r="69" spans="1:98" s="2" customFormat="1" ht="14.25">
      <c r="A69" s="1580"/>
      <c r="B69" s="1581">
        <v>14</v>
      </c>
      <c r="C69" s="1582" t="s">
        <v>33</v>
      </c>
      <c r="D69" s="1583" t="s">
        <v>46</v>
      </c>
      <c r="E69" s="1598"/>
      <c r="F69" s="1598"/>
      <c r="G69" s="1598"/>
      <c r="H69" s="1598"/>
      <c r="I69" s="1598"/>
      <c r="J69" s="1598"/>
      <c r="K69" s="1598"/>
      <c r="L69" s="1598"/>
      <c r="M69" s="1598"/>
      <c r="N69" s="1598"/>
      <c r="O69" s="1598"/>
      <c r="P69" s="1601"/>
      <c r="Q69" s="1585">
        <f t="shared" ref="Q69:Q73" si="1">SUM(E69:P69)</f>
        <v>0</v>
      </c>
      <c r="R69" s="1499"/>
      <c r="S69" s="1326"/>
      <c r="T69" s="1333"/>
      <c r="U69" s="1333"/>
      <c r="V69" s="1333"/>
      <c r="W69" s="1333"/>
      <c r="X69" s="1333"/>
      <c r="Y69" s="1333"/>
      <c r="Z69" s="1333"/>
      <c r="AA69" s="1333"/>
      <c r="AB69" s="1333"/>
      <c r="AC69" s="1333"/>
      <c r="AD69" s="1333"/>
      <c r="AE69" s="1333"/>
      <c r="AF69" s="1333"/>
      <c r="AG69" s="1333"/>
      <c r="AH69" s="1333"/>
      <c r="AI69" s="1333"/>
      <c r="AJ69" s="1324"/>
      <c r="AK69" s="1324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</row>
    <row r="70" spans="1:98" s="2" customFormat="1" ht="14.25">
      <c r="A70" s="1580"/>
      <c r="B70" s="1581"/>
      <c r="C70" s="1582"/>
      <c r="D70" s="1583" t="s">
        <v>47</v>
      </c>
      <c r="E70" s="1602">
        <v>0.72967910000000002</v>
      </c>
      <c r="F70" s="1602">
        <v>0.68417799999999995</v>
      </c>
      <c r="G70" s="1602">
        <v>0.76218160000000001</v>
      </c>
      <c r="H70" s="1602">
        <v>0.67714280000000004</v>
      </c>
      <c r="I70" s="1602">
        <v>0.69893620000000001</v>
      </c>
      <c r="J70" s="1602">
        <v>0.69456739999999995</v>
      </c>
      <c r="K70" s="1602">
        <v>0.73399769999999998</v>
      </c>
      <c r="L70" s="1602">
        <v>0.80813119999999994</v>
      </c>
      <c r="M70" s="1602">
        <v>0.76208910000000007</v>
      </c>
      <c r="N70" s="1602">
        <v>0.80130790000000007</v>
      </c>
      <c r="O70" s="1602">
        <v>0.81321339999999998</v>
      </c>
      <c r="P70" s="1602">
        <v>0.8326036</v>
      </c>
      <c r="Q70" s="1585">
        <f t="shared" si="1"/>
        <v>8.9980279999999997</v>
      </c>
      <c r="R70" s="1499"/>
      <c r="S70" s="1326"/>
      <c r="T70" s="1333"/>
      <c r="U70" s="1333"/>
      <c r="V70" s="1333"/>
      <c r="W70" s="1333"/>
      <c r="X70" s="1333"/>
      <c r="Y70" s="1333"/>
      <c r="Z70" s="1333"/>
      <c r="AA70" s="1333"/>
      <c r="AB70" s="1333"/>
      <c r="AC70" s="1333"/>
      <c r="AD70" s="1333"/>
      <c r="AE70" s="1333"/>
      <c r="AF70" s="1333"/>
      <c r="AG70" s="1333"/>
      <c r="AH70" s="1333"/>
      <c r="AI70" s="1333"/>
      <c r="AJ70" s="1324"/>
      <c r="AK70" s="1324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</row>
    <row r="71" spans="1:98" s="2" customFormat="1" ht="14.25">
      <c r="A71" s="1580"/>
      <c r="B71" s="1581"/>
      <c r="C71" s="1582"/>
      <c r="D71" s="1583" t="s">
        <v>48</v>
      </c>
      <c r="E71" s="1602">
        <v>9.2965813999999991</v>
      </c>
      <c r="F71" s="1602">
        <v>8.9022369000000019</v>
      </c>
      <c r="G71" s="1602">
        <v>10.323881700000001</v>
      </c>
      <c r="H71" s="1602">
        <v>10.225413300000001</v>
      </c>
      <c r="I71" s="1602">
        <v>10.287409900000002</v>
      </c>
      <c r="J71" s="1602">
        <v>11.675848299999998</v>
      </c>
      <c r="K71" s="1602">
        <v>11.913859700000003</v>
      </c>
      <c r="L71" s="1602">
        <v>11.892074599999997</v>
      </c>
      <c r="M71" s="1602">
        <v>11.668643199999998</v>
      </c>
      <c r="N71" s="1602">
        <v>12.561205299999999</v>
      </c>
      <c r="O71" s="1602">
        <v>12.531250799999999</v>
      </c>
      <c r="P71" s="1602">
        <v>13.692794700000002</v>
      </c>
      <c r="Q71" s="1585">
        <f t="shared" si="1"/>
        <v>134.97119979999999</v>
      </c>
      <c r="R71" s="1499"/>
      <c r="S71" s="1326"/>
      <c r="T71" s="1333"/>
      <c r="U71" s="1333"/>
      <c r="V71" s="1333"/>
      <c r="W71" s="1333"/>
      <c r="X71" s="1333"/>
      <c r="Y71" s="1333"/>
      <c r="Z71" s="1333"/>
      <c r="AA71" s="1333"/>
      <c r="AB71" s="1333"/>
      <c r="AC71" s="1333"/>
      <c r="AD71" s="1333"/>
      <c r="AE71" s="1333"/>
      <c r="AF71" s="1333"/>
      <c r="AG71" s="1333"/>
      <c r="AH71" s="1333"/>
      <c r="AI71" s="1333"/>
      <c r="AJ71" s="1324"/>
      <c r="AK71" s="1324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</row>
    <row r="72" spans="1:98" s="2" customFormat="1" ht="14.25">
      <c r="A72" s="1580"/>
      <c r="B72" s="1581"/>
      <c r="C72" s="1582"/>
      <c r="D72" s="1583" t="s">
        <v>49</v>
      </c>
      <c r="E72" s="1602"/>
      <c r="F72" s="1602"/>
      <c r="G72" s="1602"/>
      <c r="H72" s="1602"/>
      <c r="I72" s="1602"/>
      <c r="J72" s="1602"/>
      <c r="K72" s="1602"/>
      <c r="L72" s="1602"/>
      <c r="M72" s="1602"/>
      <c r="N72" s="1602"/>
      <c r="O72" s="1602"/>
      <c r="P72" s="1603"/>
      <c r="Q72" s="1585">
        <f t="shared" si="1"/>
        <v>0</v>
      </c>
      <c r="R72" s="1499"/>
      <c r="S72" s="1326"/>
      <c r="T72" s="1333"/>
      <c r="U72" s="1333"/>
      <c r="V72" s="1333"/>
      <c r="W72" s="1333"/>
      <c r="X72" s="1333"/>
      <c r="Y72" s="1333"/>
      <c r="Z72" s="1333"/>
      <c r="AA72" s="1333"/>
      <c r="AB72" s="1333"/>
      <c r="AC72" s="1333"/>
      <c r="AD72" s="1333"/>
      <c r="AE72" s="1333"/>
      <c r="AF72" s="1333"/>
      <c r="AG72" s="1333"/>
      <c r="AH72" s="1333"/>
      <c r="AI72" s="1333"/>
      <c r="AJ72" s="1324"/>
      <c r="AK72" s="1324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</row>
    <row r="73" spans="1:98" s="2" customFormat="1" ht="15" thickBot="1">
      <c r="A73" s="1580"/>
      <c r="B73" s="1586"/>
      <c r="C73" s="1604"/>
      <c r="D73" s="1588" t="s">
        <v>50</v>
      </c>
      <c r="E73" s="1589">
        <v>10.026260500000001</v>
      </c>
      <c r="F73" s="1589">
        <v>9.5864148999999976</v>
      </c>
      <c r="G73" s="1589">
        <v>11.086063300000001</v>
      </c>
      <c r="H73" s="1589">
        <v>10.902556100000002</v>
      </c>
      <c r="I73" s="1589">
        <v>10.986346099999997</v>
      </c>
      <c r="J73" s="1589">
        <v>12.370415699999999</v>
      </c>
      <c r="K73" s="1589">
        <v>12.647857400000007</v>
      </c>
      <c r="L73" s="1589">
        <v>12.700205799999999</v>
      </c>
      <c r="M73" s="1589">
        <v>12.430732300000001</v>
      </c>
      <c r="N73" s="1589">
        <v>13.362513199999997</v>
      </c>
      <c r="O73" s="1589">
        <v>13.344464200000001</v>
      </c>
      <c r="P73" s="1600">
        <v>14.525398300000001</v>
      </c>
      <c r="Q73" s="1590">
        <f t="shared" si="1"/>
        <v>143.9692278</v>
      </c>
      <c r="R73" s="1499"/>
      <c r="S73" s="1326"/>
      <c r="T73" s="1333"/>
      <c r="U73" s="1333"/>
      <c r="V73" s="1333"/>
      <c r="W73" s="1333"/>
      <c r="X73" s="1333"/>
      <c r="Y73" s="1333"/>
      <c r="Z73" s="1333"/>
      <c r="AA73" s="1333"/>
      <c r="AB73" s="1333"/>
      <c r="AC73" s="1333"/>
      <c r="AD73" s="1333"/>
      <c r="AE73" s="1333"/>
      <c r="AF73" s="1333"/>
      <c r="AG73" s="1333"/>
      <c r="AH73" s="1333"/>
      <c r="AI73" s="1333"/>
      <c r="AJ73" s="1324"/>
      <c r="AK73" s="1324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</row>
    <row r="74" spans="1:98" ht="17.25" customHeight="1">
      <c r="A74" s="1580"/>
      <c r="B74" s="1994" t="s">
        <v>178</v>
      </c>
      <c r="C74" s="1995"/>
      <c r="D74" s="1605" t="s">
        <v>46</v>
      </c>
      <c r="E74" s="1606">
        <f t="shared" ref="E74:P74" si="2">SUMIF($D$4:$D$73,$D$74,E4:E73)</f>
        <v>1.9049289</v>
      </c>
      <c r="F74" s="1606">
        <f t="shared" si="2"/>
        <v>1.7694827</v>
      </c>
      <c r="G74" s="1606">
        <f t="shared" si="2"/>
        <v>1.9626877999999999</v>
      </c>
      <c r="H74" s="1606">
        <f t="shared" si="2"/>
        <v>1.85954</v>
      </c>
      <c r="I74" s="1606">
        <f t="shared" si="2"/>
        <v>1.9016773</v>
      </c>
      <c r="J74" s="1606">
        <f t="shared" si="2"/>
        <v>1.8859442</v>
      </c>
      <c r="K74" s="1606">
        <f t="shared" si="2"/>
        <v>1.8870703</v>
      </c>
      <c r="L74" s="1606">
        <f t="shared" si="2"/>
        <v>2.0462191999999999</v>
      </c>
      <c r="M74" s="1606">
        <f t="shared" si="2"/>
        <v>2.0997678999999998</v>
      </c>
      <c r="N74" s="1606">
        <f t="shared" si="2"/>
        <v>2.1781185999999999</v>
      </c>
      <c r="O74" s="1606">
        <f t="shared" si="2"/>
        <v>2.1439094000000001</v>
      </c>
      <c r="P74" s="1606">
        <f t="shared" si="2"/>
        <v>2.2269258999999999</v>
      </c>
      <c r="Q74" s="1607">
        <f>SUM(E74:P74)</f>
        <v>23.866272200000001</v>
      </c>
      <c r="R74" s="1499"/>
      <c r="S74" s="1326"/>
      <c r="T74" s="1333"/>
      <c r="U74" s="1333"/>
      <c r="V74" s="1333"/>
      <c r="W74" s="1333"/>
      <c r="X74" s="1333"/>
      <c r="Y74" s="1333"/>
      <c r="Z74" s="1333"/>
      <c r="AA74" s="1333"/>
      <c r="AB74" s="1333"/>
      <c r="AC74" s="1333"/>
      <c r="AD74" s="1333"/>
      <c r="AE74" s="1333"/>
      <c r="AF74" s="1333"/>
      <c r="AG74" s="1333"/>
      <c r="AH74" s="1333"/>
      <c r="AI74" s="1333"/>
      <c r="AK74" s="1326"/>
      <c r="AL74" s="15"/>
      <c r="AM74" s="15"/>
      <c r="AN74" s="15"/>
      <c r="AO74" s="15"/>
      <c r="AP74" s="15"/>
      <c r="AQ74" s="15"/>
      <c r="AR74" s="15"/>
    </row>
    <row r="75" spans="1:98" ht="17.25" customHeight="1">
      <c r="A75" s="1580"/>
      <c r="B75" s="1996"/>
      <c r="C75" s="1997"/>
      <c r="D75" s="1608" t="s">
        <v>47</v>
      </c>
      <c r="E75" s="1609">
        <f t="shared" ref="E75:P75" si="3">SUMIF($D$4:$D$73,$D$75,E4:E73)</f>
        <v>24.202740899999995</v>
      </c>
      <c r="F75" s="1609">
        <f t="shared" si="3"/>
        <v>21.908842599999996</v>
      </c>
      <c r="G75" s="1609">
        <f t="shared" si="3"/>
        <v>22.677474200000002</v>
      </c>
      <c r="H75" s="1609">
        <f t="shared" si="3"/>
        <v>21.850213599999996</v>
      </c>
      <c r="I75" s="1609">
        <f t="shared" si="3"/>
        <v>22.011776900000001</v>
      </c>
      <c r="J75" s="1609">
        <f t="shared" si="3"/>
        <v>21.283879299999999</v>
      </c>
      <c r="K75" s="1609">
        <f t="shared" si="3"/>
        <v>22.551426599999999</v>
      </c>
      <c r="L75" s="1609">
        <f t="shared" si="3"/>
        <v>22.342326799999999</v>
      </c>
      <c r="M75" s="1609">
        <f t="shared" si="3"/>
        <v>21.844698699999999</v>
      </c>
      <c r="N75" s="1609">
        <f t="shared" si="3"/>
        <v>23.7771206</v>
      </c>
      <c r="O75" s="1609">
        <f t="shared" si="3"/>
        <v>23.706219900000001</v>
      </c>
      <c r="P75" s="1609">
        <f t="shared" si="3"/>
        <v>25.085534899999999</v>
      </c>
      <c r="Q75" s="1585">
        <f>SUM(E75:P75)</f>
        <v>273.242255</v>
      </c>
      <c r="R75" s="1499"/>
      <c r="S75" s="1326"/>
      <c r="T75" s="1333"/>
      <c r="U75" s="1333"/>
      <c r="V75" s="1333"/>
      <c r="W75" s="1333"/>
      <c r="X75" s="1333"/>
      <c r="Y75" s="1333"/>
      <c r="Z75" s="1333"/>
      <c r="AA75" s="1333"/>
      <c r="AB75" s="1333"/>
      <c r="AC75" s="1333"/>
      <c r="AD75" s="1333"/>
      <c r="AE75" s="1333"/>
      <c r="AF75" s="1333"/>
      <c r="AG75" s="1333"/>
      <c r="AH75" s="1333"/>
      <c r="AI75" s="1333"/>
    </row>
    <row r="76" spans="1:98" ht="17.25" customHeight="1">
      <c r="A76" s="1580"/>
      <c r="B76" s="1996"/>
      <c r="C76" s="1997"/>
      <c r="D76" s="1608" t="s">
        <v>48</v>
      </c>
      <c r="E76" s="1609">
        <f t="shared" ref="E76:P76" si="4">SUMIF($D$4:$D$73,$D$75,E5:E74)</f>
        <v>248.56141452999998</v>
      </c>
      <c r="F76" s="1609">
        <f t="shared" si="4"/>
        <v>240.02726586999998</v>
      </c>
      <c r="G76" s="1609">
        <f t="shared" si="4"/>
        <v>257.81190238000005</v>
      </c>
      <c r="H76" s="1609">
        <f t="shared" si="4"/>
        <v>231.83743242000006</v>
      </c>
      <c r="I76" s="1609">
        <f t="shared" si="4"/>
        <v>245.99201320000003</v>
      </c>
      <c r="J76" s="1609">
        <f t="shared" si="4"/>
        <v>227.45525299999997</v>
      </c>
      <c r="K76" s="1609">
        <f t="shared" si="4"/>
        <v>230.38145430000009</v>
      </c>
      <c r="L76" s="1609">
        <f t="shared" si="4"/>
        <v>233.36775729999988</v>
      </c>
      <c r="M76" s="1609">
        <f t="shared" si="4"/>
        <v>232.22600579999994</v>
      </c>
      <c r="N76" s="1609">
        <f t="shared" si="4"/>
        <v>251.78811829999998</v>
      </c>
      <c r="O76" s="1609">
        <f t="shared" si="4"/>
        <v>259.53676729999995</v>
      </c>
      <c r="P76" s="1609">
        <f t="shared" si="4"/>
        <v>259.96525859999991</v>
      </c>
      <c r="Q76" s="1585">
        <f>SUM(E76:P76)</f>
        <v>2918.9506429999997</v>
      </c>
      <c r="R76" s="1499"/>
      <c r="S76" s="1326"/>
      <c r="T76" s="1333"/>
      <c r="U76" s="1333"/>
      <c r="V76" s="1333"/>
      <c r="W76" s="1333"/>
      <c r="X76" s="1333"/>
      <c r="Y76" s="1333"/>
      <c r="Z76" s="1333"/>
      <c r="AA76" s="1333"/>
      <c r="AB76" s="1333"/>
      <c r="AC76" s="1333"/>
      <c r="AD76" s="1333"/>
      <c r="AE76" s="1333"/>
      <c r="AF76" s="1333"/>
      <c r="AG76" s="1333"/>
      <c r="AH76" s="1333"/>
      <c r="AI76" s="1333"/>
    </row>
    <row r="77" spans="1:98" ht="17.25" customHeight="1" thickBot="1">
      <c r="A77" s="1580"/>
      <c r="B77" s="1998"/>
      <c r="C77" s="1999"/>
      <c r="D77" s="1610" t="s">
        <v>49</v>
      </c>
      <c r="E77" s="1611">
        <f t="shared" ref="E77:P77" si="5">SUMIF($D$4:$D$73,$D$77,E4:E73)</f>
        <v>0.1142929</v>
      </c>
      <c r="F77" s="1611">
        <f t="shared" si="5"/>
        <v>4.5836999999999996E-2</v>
      </c>
      <c r="G77" s="1611">
        <f t="shared" si="5"/>
        <v>2.6525999999999997E-2</v>
      </c>
      <c r="H77" s="1611">
        <f t="shared" si="5"/>
        <v>4.28785E-2</v>
      </c>
      <c r="I77" s="1611">
        <f t="shared" si="5"/>
        <v>8.2718800000000009E-2</v>
      </c>
      <c r="J77" s="1611">
        <f t="shared" si="5"/>
        <v>0.1550069</v>
      </c>
      <c r="K77" s="1611">
        <f t="shared" si="5"/>
        <v>0.23602469999999998</v>
      </c>
      <c r="L77" s="1611">
        <f t="shared" si="5"/>
        <v>0.13189509999999999</v>
      </c>
      <c r="M77" s="1611">
        <f t="shared" si="5"/>
        <v>7.1685499999999999E-2</v>
      </c>
      <c r="N77" s="1611">
        <f t="shared" si="5"/>
        <v>4.4505099999999999E-2</v>
      </c>
      <c r="O77" s="1611">
        <f t="shared" si="5"/>
        <v>3.9103699999999998E-2</v>
      </c>
      <c r="P77" s="1611">
        <f t="shared" si="5"/>
        <v>2.43273E-2</v>
      </c>
      <c r="Q77" s="1612">
        <f>SUM(E77:P77)</f>
        <v>1.0148014999999999</v>
      </c>
      <c r="R77" s="1499"/>
      <c r="S77" s="1326"/>
      <c r="T77" s="1333"/>
      <c r="U77" s="1333"/>
      <c r="V77" s="1333"/>
      <c r="W77" s="1333"/>
      <c r="X77" s="1333"/>
      <c r="Y77" s="1333"/>
      <c r="Z77" s="1333"/>
      <c r="AA77" s="1333"/>
      <c r="AB77" s="1333"/>
      <c r="AC77" s="1333"/>
      <c r="AD77" s="1333"/>
      <c r="AE77" s="1333"/>
      <c r="AF77" s="1333"/>
      <c r="AG77" s="1333"/>
      <c r="AH77" s="1333"/>
      <c r="AI77" s="1333"/>
    </row>
    <row r="78" spans="1:98" ht="15.75" thickBot="1">
      <c r="A78" s="1580"/>
      <c r="B78" s="2000" t="s">
        <v>50</v>
      </c>
      <c r="C78" s="2001"/>
      <c r="D78" s="1613"/>
      <c r="E78" s="1611">
        <f t="shared" ref="E78:Q78" si="6">SUM(E74:E77)</f>
        <v>274.78337722999999</v>
      </c>
      <c r="F78" s="1614">
        <f t="shared" si="6"/>
        <v>263.75142817</v>
      </c>
      <c r="G78" s="1614">
        <f t="shared" si="6"/>
        <v>282.47859038000001</v>
      </c>
      <c r="H78" s="1614">
        <f t="shared" si="6"/>
        <v>255.59006452000006</v>
      </c>
      <c r="I78" s="1614">
        <f t="shared" si="6"/>
        <v>269.98818620000003</v>
      </c>
      <c r="J78" s="1614">
        <f t="shared" si="6"/>
        <v>250.78008339999997</v>
      </c>
      <c r="K78" s="1614">
        <f t="shared" si="6"/>
        <v>255.05597590000008</v>
      </c>
      <c r="L78" s="1614">
        <f t="shared" si="6"/>
        <v>257.88819839999991</v>
      </c>
      <c r="M78" s="1614">
        <f t="shared" si="6"/>
        <v>256.24215789999994</v>
      </c>
      <c r="N78" s="1614">
        <f t="shared" si="6"/>
        <v>277.78786259999998</v>
      </c>
      <c r="O78" s="1614">
        <f t="shared" si="6"/>
        <v>285.42600029999994</v>
      </c>
      <c r="P78" s="1615">
        <f t="shared" si="6"/>
        <v>287.30204669999989</v>
      </c>
      <c r="Q78" s="1616">
        <f t="shared" si="6"/>
        <v>3217.0739716999997</v>
      </c>
      <c r="R78" s="1499"/>
      <c r="S78" s="1326"/>
      <c r="T78" s="1333"/>
      <c r="U78" s="1333"/>
      <c r="V78" s="1333"/>
      <c r="W78" s="1333"/>
      <c r="X78" s="1333"/>
      <c r="Y78" s="1333"/>
      <c r="Z78" s="1333"/>
      <c r="AA78" s="1333"/>
      <c r="AB78" s="1333"/>
      <c r="AC78" s="1333"/>
      <c r="AD78" s="1333"/>
      <c r="AE78" s="1333"/>
      <c r="AF78" s="1333"/>
      <c r="AG78" s="1333"/>
      <c r="AH78" s="1333"/>
      <c r="AI78" s="1333"/>
    </row>
    <row r="79" spans="1:98">
      <c r="A79" s="1580"/>
      <c r="B79" s="1617"/>
      <c r="C79" s="1617"/>
      <c r="D79" s="1618"/>
      <c r="E79" s="1619"/>
      <c r="F79" s="1619"/>
      <c r="G79" s="1619"/>
      <c r="H79" s="1619"/>
      <c r="I79" s="1619"/>
      <c r="J79" s="1619"/>
      <c r="K79" s="1619"/>
      <c r="L79" s="1619"/>
      <c r="M79" s="1619"/>
      <c r="N79" s="1619"/>
      <c r="O79" s="1619"/>
      <c r="P79" s="1619"/>
      <c r="Q79" s="1619"/>
      <c r="R79" s="1411"/>
      <c r="S79" s="1326"/>
      <c r="T79" s="1333"/>
      <c r="U79" s="1333"/>
      <c r="V79" s="1333"/>
      <c r="W79" s="1333"/>
      <c r="X79" s="1333"/>
      <c r="Y79" s="1333"/>
      <c r="Z79" s="1333"/>
      <c r="AA79" s="1333"/>
      <c r="AB79" s="1333"/>
      <c r="AC79" s="1333"/>
      <c r="AD79" s="1333"/>
      <c r="AE79" s="1333"/>
      <c r="AF79" s="1333"/>
      <c r="AG79" s="1333"/>
      <c r="AH79" s="1333"/>
      <c r="AI79" s="1333"/>
    </row>
    <row r="80" spans="1:98">
      <c r="A80" s="1580"/>
      <c r="B80" s="1618"/>
      <c r="C80" s="1618"/>
      <c r="D80" s="1618"/>
      <c r="E80" s="1620"/>
      <c r="F80" s="1620"/>
      <c r="G80" s="1620"/>
      <c r="H80" s="1620"/>
      <c r="I80" s="1620"/>
      <c r="J80" s="1620"/>
      <c r="K80" s="1620"/>
      <c r="L80" s="1620"/>
      <c r="M80" s="1620"/>
      <c r="N80" s="1620"/>
      <c r="O80" s="1620"/>
      <c r="P80" s="1620"/>
      <c r="Q80" s="1620"/>
      <c r="R80" s="1502"/>
      <c r="S80" s="1326"/>
      <c r="T80" s="1333"/>
      <c r="U80" s="1333"/>
      <c r="V80" s="1333"/>
      <c r="W80" s="1333"/>
      <c r="X80" s="1333"/>
      <c r="Y80" s="1333"/>
      <c r="Z80" s="1333"/>
      <c r="AA80" s="1333"/>
      <c r="AB80" s="1333"/>
      <c r="AC80" s="1333"/>
      <c r="AD80" s="1333"/>
      <c r="AE80" s="1333"/>
      <c r="AF80" s="1333"/>
      <c r="AG80" s="1333"/>
      <c r="AH80" s="1333"/>
      <c r="AI80" s="1333"/>
    </row>
    <row r="81" spans="1:42">
      <c r="A81" s="1580"/>
      <c r="B81" s="1618"/>
      <c r="C81" s="1618"/>
      <c r="D81" s="1618"/>
      <c r="E81" s="1620"/>
      <c r="F81" s="1620"/>
      <c r="G81" s="1620"/>
      <c r="H81" s="1620"/>
      <c r="I81" s="1620"/>
      <c r="J81" s="1620"/>
      <c r="K81" s="1620"/>
      <c r="L81" s="1620"/>
      <c r="M81" s="1620"/>
      <c r="N81" s="1620"/>
      <c r="O81" s="1620"/>
      <c r="P81" s="1620"/>
      <c r="Q81" s="1620"/>
      <c r="R81" s="1502"/>
      <c r="S81" s="1326"/>
      <c r="T81" s="1333"/>
      <c r="U81" s="1333"/>
      <c r="V81" s="1333"/>
      <c r="W81" s="1333"/>
      <c r="X81" s="1333"/>
      <c r="Y81" s="1333"/>
      <c r="Z81" s="1333"/>
      <c r="AA81" s="1333"/>
      <c r="AB81" s="1333"/>
      <c r="AC81" s="1333"/>
      <c r="AD81" s="1333"/>
      <c r="AE81" s="1333"/>
      <c r="AF81" s="1333"/>
      <c r="AG81" s="1333"/>
      <c r="AH81" s="1333"/>
      <c r="AI81" s="1333"/>
    </row>
    <row r="82" spans="1:42" ht="18.75" customHeight="1">
      <c r="A82" s="1580"/>
      <c r="B82" s="1580"/>
      <c r="C82" s="1580"/>
      <c r="D82" s="1580"/>
      <c r="E82" s="1580"/>
      <c r="F82" s="1580"/>
      <c r="G82" s="1580"/>
      <c r="H82" s="1580"/>
      <c r="I82" s="1580"/>
      <c r="J82" s="1580"/>
      <c r="K82" s="1580"/>
      <c r="L82" s="1580"/>
      <c r="M82" s="1580"/>
      <c r="N82" s="1580"/>
      <c r="O82" s="1580"/>
      <c r="P82" s="1580"/>
      <c r="Q82" s="1580"/>
      <c r="R82" s="1329"/>
      <c r="S82" s="1326"/>
      <c r="T82" s="1333"/>
      <c r="U82" s="1333"/>
      <c r="V82" s="1333"/>
      <c r="W82" s="1333"/>
      <c r="X82" s="1333"/>
      <c r="Y82" s="1333"/>
      <c r="Z82" s="1333"/>
      <c r="AA82" s="1333"/>
      <c r="AB82" s="1333"/>
      <c r="AC82" s="1333"/>
      <c r="AD82" s="1333"/>
      <c r="AE82" s="1333"/>
      <c r="AF82" s="1333"/>
      <c r="AG82" s="1333"/>
      <c r="AH82" s="1333"/>
      <c r="AI82" s="1333"/>
      <c r="AJ82" s="1501"/>
      <c r="AK82" s="1501"/>
      <c r="AL82" s="102"/>
      <c r="AM82" s="102"/>
      <c r="AN82" s="102"/>
      <c r="AO82" s="102"/>
      <c r="AP82" s="102"/>
    </row>
    <row r="83" spans="1:42" ht="18.75" customHeight="1">
      <c r="A83" s="1580"/>
      <c r="B83" s="1580"/>
      <c r="C83" s="1580"/>
      <c r="D83" s="1580"/>
      <c r="E83" s="1580"/>
      <c r="F83" s="1580"/>
      <c r="G83" s="1580"/>
      <c r="H83" s="1580"/>
      <c r="I83" s="1580"/>
      <c r="J83" s="1580"/>
      <c r="K83" s="1580"/>
      <c r="L83" s="1580"/>
      <c r="M83" s="1580"/>
      <c r="N83" s="1580"/>
      <c r="O83" s="1580"/>
      <c r="P83" s="1580"/>
      <c r="Q83" s="1580"/>
      <c r="R83" s="1329"/>
      <c r="S83" s="1326"/>
      <c r="T83" s="1333"/>
      <c r="U83" s="1333"/>
      <c r="V83" s="1333"/>
      <c r="W83" s="1333"/>
      <c r="X83" s="1333"/>
      <c r="Y83" s="1333"/>
      <c r="Z83" s="1333"/>
      <c r="AA83" s="1333"/>
      <c r="AB83" s="1333"/>
      <c r="AC83" s="1333"/>
      <c r="AD83" s="1333"/>
      <c r="AE83" s="1333"/>
      <c r="AF83" s="1333"/>
      <c r="AG83" s="1333"/>
      <c r="AH83" s="1333"/>
      <c r="AI83" s="1333"/>
    </row>
    <row r="84" spans="1:42" ht="18.75" customHeight="1">
      <c r="A84" s="1580"/>
      <c r="B84" s="1580"/>
      <c r="C84" s="1580"/>
      <c r="D84" s="1580"/>
      <c r="E84" s="1580"/>
      <c r="F84" s="1580"/>
      <c r="G84" s="1580"/>
      <c r="H84" s="1580"/>
      <c r="I84" s="1580"/>
      <c r="J84" s="1580"/>
      <c r="K84" s="1580"/>
      <c r="L84" s="1580"/>
      <c r="M84" s="1580"/>
      <c r="N84" s="1580"/>
      <c r="O84" s="1580"/>
      <c r="P84" s="1580"/>
      <c r="Q84" s="1580"/>
      <c r="R84" s="1329"/>
      <c r="S84" s="1326"/>
      <c r="T84" s="1333"/>
      <c r="U84" s="1333"/>
      <c r="V84" s="1333"/>
      <c r="W84" s="1333"/>
      <c r="X84" s="1333"/>
      <c r="Y84" s="1333"/>
      <c r="Z84" s="1333"/>
      <c r="AA84" s="1333"/>
      <c r="AB84" s="1333"/>
      <c r="AC84" s="1333"/>
      <c r="AD84" s="1333"/>
      <c r="AE84" s="1333"/>
      <c r="AF84" s="1333"/>
      <c r="AG84" s="1333"/>
      <c r="AH84" s="1333"/>
      <c r="AI84" s="1333"/>
    </row>
    <row r="85" spans="1:42" ht="18.75" customHeight="1">
      <c r="A85" s="1580"/>
      <c r="B85" s="1580"/>
      <c r="C85" s="1580"/>
      <c r="D85" s="1580"/>
      <c r="E85" s="1580"/>
      <c r="F85" s="1580"/>
      <c r="G85" s="1580"/>
      <c r="H85" s="1580"/>
      <c r="I85" s="1580"/>
      <c r="J85" s="1580"/>
      <c r="K85" s="1580"/>
      <c r="L85" s="1580"/>
      <c r="M85" s="1580"/>
      <c r="N85" s="1580"/>
      <c r="O85" s="1580"/>
      <c r="P85" s="1580"/>
      <c r="Q85" s="1580"/>
      <c r="R85" s="1329"/>
      <c r="S85" s="1326"/>
      <c r="T85" s="1333"/>
      <c r="U85" s="1333"/>
      <c r="V85" s="1333"/>
      <c r="W85" s="1333"/>
      <c r="X85" s="1333"/>
      <c r="Y85" s="1333"/>
      <c r="Z85" s="1333"/>
      <c r="AA85" s="1333"/>
      <c r="AB85" s="1333"/>
      <c r="AC85" s="1333"/>
      <c r="AD85" s="1333"/>
      <c r="AE85" s="1333"/>
      <c r="AF85" s="1333"/>
      <c r="AG85" s="1333"/>
      <c r="AH85" s="1333"/>
      <c r="AI85" s="1333"/>
    </row>
    <row r="86" spans="1:42" ht="18.75" customHeight="1">
      <c r="A86" s="1580"/>
      <c r="B86" s="1580"/>
      <c r="C86" s="1580"/>
      <c r="D86" s="1580"/>
      <c r="E86" s="1580"/>
      <c r="F86" s="1580"/>
      <c r="G86" s="1580"/>
      <c r="H86" s="1580"/>
      <c r="I86" s="1580"/>
      <c r="J86" s="1580"/>
      <c r="K86" s="1580"/>
      <c r="L86" s="1580"/>
      <c r="M86" s="1580"/>
      <c r="N86" s="1580"/>
      <c r="O86" s="1580"/>
      <c r="P86" s="1580"/>
      <c r="Q86" s="1580"/>
      <c r="R86" s="1329"/>
      <c r="S86" s="1326"/>
      <c r="T86" s="1333"/>
      <c r="U86" s="1333"/>
      <c r="V86" s="1333"/>
      <c r="W86" s="1333"/>
      <c r="X86" s="1333"/>
      <c r="Y86" s="1333"/>
      <c r="Z86" s="1333"/>
      <c r="AA86" s="1333"/>
      <c r="AB86" s="1333"/>
      <c r="AC86" s="1333"/>
      <c r="AD86" s="1333"/>
      <c r="AE86" s="1333"/>
      <c r="AF86" s="1333"/>
      <c r="AG86" s="1333"/>
      <c r="AH86" s="1333"/>
      <c r="AI86" s="1333"/>
    </row>
    <row r="87" spans="1:42" ht="18.75" customHeight="1">
      <c r="A87" s="1580"/>
      <c r="B87" s="1580"/>
      <c r="C87" s="1580"/>
      <c r="D87" s="1580"/>
      <c r="E87" s="1580"/>
      <c r="F87" s="1580"/>
      <c r="G87" s="1580"/>
      <c r="H87" s="1580"/>
      <c r="I87" s="1580"/>
      <c r="J87" s="1580"/>
      <c r="K87" s="1580"/>
      <c r="L87" s="1580"/>
      <c r="M87" s="1580"/>
      <c r="N87" s="1580"/>
      <c r="O87" s="1580"/>
      <c r="P87" s="1580"/>
      <c r="Q87" s="1580"/>
      <c r="R87" s="1329"/>
      <c r="S87" s="1326"/>
      <c r="T87" s="1333"/>
      <c r="U87" s="1333"/>
      <c r="V87" s="1333"/>
      <c r="W87" s="1333"/>
      <c r="X87" s="1333"/>
      <c r="Y87" s="1333"/>
      <c r="Z87" s="1333"/>
      <c r="AA87" s="1333"/>
      <c r="AB87" s="1333"/>
      <c r="AC87" s="1333"/>
      <c r="AD87" s="1333"/>
      <c r="AE87" s="1333"/>
      <c r="AF87" s="1333"/>
      <c r="AG87" s="1333"/>
      <c r="AH87" s="1333"/>
      <c r="AI87" s="1333"/>
    </row>
    <row r="88" spans="1:42" ht="18.75" customHeight="1">
      <c r="A88" s="1580"/>
      <c r="B88" s="1580"/>
      <c r="C88" s="1580"/>
      <c r="D88" s="1580"/>
      <c r="E88" s="1580"/>
      <c r="F88" s="1580"/>
      <c r="G88" s="1580"/>
      <c r="H88" s="1580"/>
      <c r="I88" s="1580"/>
      <c r="J88" s="1580"/>
      <c r="K88" s="1580"/>
      <c r="L88" s="1580"/>
      <c r="M88" s="1580"/>
      <c r="N88" s="1580"/>
      <c r="O88" s="1580"/>
      <c r="P88" s="1580"/>
      <c r="Q88" s="1580"/>
      <c r="R88" s="1329"/>
      <c r="S88" s="1326"/>
      <c r="T88" s="1503" t="s">
        <v>46</v>
      </c>
      <c r="U88" s="1326"/>
      <c r="V88" s="1494"/>
      <c r="W88" s="1494"/>
      <c r="X88" s="1326"/>
      <c r="Y88" s="1326"/>
      <c r="Z88" s="1326"/>
      <c r="AA88" s="1326"/>
      <c r="AB88" s="1326"/>
      <c r="AC88" s="1326"/>
      <c r="AD88" s="1326"/>
      <c r="AE88" s="1326"/>
      <c r="AF88" s="1326"/>
      <c r="AG88" s="1326"/>
      <c r="AH88" s="1333"/>
      <c r="AI88" s="1333"/>
    </row>
    <row r="89" spans="1:42" ht="18.75" customHeight="1">
      <c r="A89" s="1580"/>
      <c r="B89" s="1580"/>
      <c r="C89" s="1580"/>
      <c r="D89" s="1580"/>
      <c r="E89" s="1580"/>
      <c r="F89" s="1580"/>
      <c r="G89" s="1580"/>
      <c r="H89" s="1580"/>
      <c r="I89" s="1580"/>
      <c r="J89" s="1580"/>
      <c r="K89" s="1580"/>
      <c r="L89" s="1580"/>
      <c r="M89" s="1580"/>
      <c r="N89" s="1580"/>
      <c r="O89" s="1580"/>
      <c r="P89" s="1580"/>
      <c r="Q89" s="1580"/>
      <c r="R89" s="1329"/>
      <c r="S89" s="1326"/>
      <c r="T89" s="1326"/>
      <c r="U89" s="1504" t="s">
        <v>108</v>
      </c>
      <c r="V89" s="1504" t="s">
        <v>109</v>
      </c>
      <c r="W89" s="1504" t="s">
        <v>110</v>
      </c>
      <c r="X89" s="1504" t="s">
        <v>111</v>
      </c>
      <c r="Y89" s="1504" t="s">
        <v>112</v>
      </c>
      <c r="Z89" s="1504" t="s">
        <v>113</v>
      </c>
      <c r="AA89" s="1504" t="s">
        <v>114</v>
      </c>
      <c r="AB89" s="1504" t="s">
        <v>115</v>
      </c>
      <c r="AC89" s="1504" t="s">
        <v>116</v>
      </c>
      <c r="AD89" s="1504" t="s">
        <v>117</v>
      </c>
      <c r="AE89" s="1504" t="s">
        <v>118</v>
      </c>
      <c r="AF89" s="1474" t="s">
        <v>119</v>
      </c>
      <c r="AG89" s="1326"/>
      <c r="AH89" s="1333"/>
      <c r="AI89" s="1333"/>
    </row>
    <row r="90" spans="1:42" ht="18.75" customHeight="1">
      <c r="A90" s="1580"/>
      <c r="B90" s="1580"/>
      <c r="C90" s="1580"/>
      <c r="D90" s="1580"/>
      <c r="E90" s="1580"/>
      <c r="F90" s="1580"/>
      <c r="G90" s="1580"/>
      <c r="H90" s="1580"/>
      <c r="I90" s="1580"/>
      <c r="J90" s="1580"/>
      <c r="K90" s="1580"/>
      <c r="L90" s="1580"/>
      <c r="M90" s="1580"/>
      <c r="N90" s="1580"/>
      <c r="O90" s="1580"/>
      <c r="P90" s="1580"/>
      <c r="Q90" s="1580"/>
      <c r="R90" s="1329"/>
      <c r="S90" s="1326"/>
      <c r="T90" s="1505" t="s">
        <v>11</v>
      </c>
      <c r="U90" s="1506">
        <f>E24</f>
        <v>1.8040668</v>
      </c>
      <c r="V90" s="1506">
        <f t="shared" ref="V90:AF90" si="7">F24</f>
        <v>1.6179999</v>
      </c>
      <c r="W90" s="1506">
        <f t="shared" si="7"/>
        <v>1.8005118</v>
      </c>
      <c r="X90" s="1506">
        <f t="shared" si="7"/>
        <v>1.7595871999999999</v>
      </c>
      <c r="Y90" s="1506">
        <f t="shared" si="7"/>
        <v>1.8278333</v>
      </c>
      <c r="Z90" s="1506">
        <f t="shared" si="7"/>
        <v>1.7890739</v>
      </c>
      <c r="AA90" s="1506">
        <f t="shared" si="7"/>
        <v>1.8279114000000001</v>
      </c>
      <c r="AB90" s="1506">
        <f t="shared" si="7"/>
        <v>1.8862095000000001</v>
      </c>
      <c r="AC90" s="1506">
        <f t="shared" si="7"/>
        <v>1.8449336999999999</v>
      </c>
      <c r="AD90" s="1506">
        <f t="shared" si="7"/>
        <v>1.8804893</v>
      </c>
      <c r="AE90" s="1506">
        <f t="shared" si="7"/>
        <v>1.8079189</v>
      </c>
      <c r="AF90" s="1506">
        <f t="shared" si="7"/>
        <v>1.8622599</v>
      </c>
      <c r="AG90" s="1507">
        <f>SUM(U90:AF90)</f>
        <v>21.708795600000002</v>
      </c>
      <c r="AH90" s="1333"/>
      <c r="AI90" s="1333"/>
    </row>
    <row r="91" spans="1:42" ht="18.75" customHeight="1">
      <c r="A91" s="1580"/>
      <c r="B91" s="1580"/>
      <c r="C91" s="1580"/>
      <c r="D91" s="1580"/>
      <c r="E91" s="1580"/>
      <c r="F91" s="1580"/>
      <c r="G91" s="1580"/>
      <c r="H91" s="1580"/>
      <c r="I91" s="1580"/>
      <c r="J91" s="1580"/>
      <c r="K91" s="1580"/>
      <c r="L91" s="1580"/>
      <c r="M91" s="1580"/>
      <c r="N91" s="1580"/>
      <c r="O91" s="1580"/>
      <c r="P91" s="1580"/>
      <c r="Q91" s="1580"/>
      <c r="R91" s="1329"/>
      <c r="S91" s="1326"/>
      <c r="T91" s="1505" t="s">
        <v>306</v>
      </c>
      <c r="U91" s="1506">
        <f>E4</f>
        <v>0.1008621</v>
      </c>
      <c r="V91" s="1506">
        <f t="shared" ref="V91:AF91" si="8">F4</f>
        <v>0.1514828</v>
      </c>
      <c r="W91" s="1506">
        <f t="shared" si="8"/>
        <v>0.16217599999999999</v>
      </c>
      <c r="X91" s="1506">
        <f t="shared" si="8"/>
        <v>9.9952799999999994E-2</v>
      </c>
      <c r="Y91" s="1506">
        <f t="shared" si="8"/>
        <v>7.3844000000000007E-2</v>
      </c>
      <c r="Z91" s="1506">
        <f t="shared" si="8"/>
        <v>9.6870300000000006E-2</v>
      </c>
      <c r="AA91" s="1506">
        <f t="shared" si="8"/>
        <v>5.91589E-2</v>
      </c>
      <c r="AB91" s="1506">
        <f t="shared" si="8"/>
        <v>0.1600097</v>
      </c>
      <c r="AC91" s="1506">
        <f t="shared" si="8"/>
        <v>0.25483420000000001</v>
      </c>
      <c r="AD91" s="1506">
        <f t="shared" si="8"/>
        <v>0.29762929999999999</v>
      </c>
      <c r="AE91" s="1506">
        <f t="shared" si="8"/>
        <v>0.33599050000000003</v>
      </c>
      <c r="AF91" s="1506">
        <f t="shared" si="8"/>
        <v>0.36466599999999999</v>
      </c>
      <c r="AG91" s="1507">
        <f>SUM(U91:AF91)</f>
        <v>2.1574765999999999</v>
      </c>
    </row>
    <row r="92" spans="1:42" ht="18.75" customHeight="1">
      <c r="A92" s="1580"/>
      <c r="B92" s="1580"/>
      <c r="C92" s="1580"/>
      <c r="D92" s="1580"/>
      <c r="E92" s="1580"/>
      <c r="F92" s="1580"/>
      <c r="G92" s="1580"/>
      <c r="H92" s="1580"/>
      <c r="I92" s="1580"/>
      <c r="J92" s="1580"/>
      <c r="K92" s="1580"/>
      <c r="L92" s="1580"/>
      <c r="M92" s="1580"/>
      <c r="N92" s="1580"/>
      <c r="O92" s="1580"/>
      <c r="P92" s="1580"/>
      <c r="Q92" s="1580"/>
      <c r="R92" s="1329"/>
      <c r="S92" s="1326"/>
      <c r="T92" s="1326"/>
      <c r="U92" s="1508"/>
      <c r="V92" s="1494"/>
      <c r="W92" s="1494"/>
      <c r="X92" s="1494"/>
      <c r="Y92" s="1494"/>
      <c r="Z92" s="1494"/>
      <c r="AA92" s="1494"/>
      <c r="AB92" s="1494"/>
      <c r="AC92" s="1494"/>
      <c r="AD92" s="1494"/>
      <c r="AE92" s="1494"/>
      <c r="AF92" s="1494"/>
      <c r="AG92" s="1326"/>
    </row>
    <row r="93" spans="1:42" ht="18.75" customHeight="1">
      <c r="A93" s="1580"/>
      <c r="B93" s="1580"/>
      <c r="C93" s="1580"/>
      <c r="D93" s="1580"/>
      <c r="E93" s="1580"/>
      <c r="F93" s="1580"/>
      <c r="G93" s="1580"/>
      <c r="H93" s="1580"/>
      <c r="I93" s="1580"/>
      <c r="J93" s="1580"/>
      <c r="K93" s="1580"/>
      <c r="L93" s="1580"/>
      <c r="M93" s="1580"/>
      <c r="N93" s="1580"/>
      <c r="O93" s="1580"/>
      <c r="P93" s="1580"/>
      <c r="Q93" s="1580"/>
      <c r="R93" s="1329"/>
      <c r="S93" s="1326"/>
      <c r="T93" s="1326"/>
      <c r="U93" s="1326"/>
      <c r="V93" s="1509"/>
      <c r="W93" s="1509"/>
      <c r="X93" s="1509"/>
      <c r="Y93" s="1509"/>
      <c r="Z93" s="1509"/>
      <c r="AA93" s="1509"/>
      <c r="AB93" s="1509"/>
      <c r="AC93" s="1509"/>
      <c r="AD93" s="1509"/>
      <c r="AE93" s="1509"/>
      <c r="AF93" s="1509"/>
      <c r="AG93" s="1326"/>
    </row>
    <row r="94" spans="1:42" ht="18.75" customHeight="1">
      <c r="A94" s="1580"/>
      <c r="B94" s="1580"/>
      <c r="C94" s="1580"/>
      <c r="D94" s="1580"/>
      <c r="E94" s="1580"/>
      <c r="F94" s="1580"/>
      <c r="G94" s="1580"/>
      <c r="H94" s="1580"/>
      <c r="I94" s="1580"/>
      <c r="J94" s="1580"/>
      <c r="K94" s="1580"/>
      <c r="L94" s="1580"/>
      <c r="M94" s="1580"/>
      <c r="N94" s="1580"/>
      <c r="O94" s="1580"/>
      <c r="P94" s="1580"/>
      <c r="Q94" s="1580"/>
      <c r="R94" s="1329"/>
      <c r="S94" s="1326"/>
      <c r="T94" s="1503" t="s">
        <v>47</v>
      </c>
      <c r="U94" s="1326"/>
      <c r="V94" s="1494"/>
      <c r="W94" s="1494"/>
      <c r="X94" s="1326"/>
      <c r="Y94" s="1326"/>
      <c r="Z94" s="1326"/>
      <c r="AA94" s="1326"/>
      <c r="AB94" s="1326"/>
      <c r="AC94" s="1326"/>
      <c r="AD94" s="1326"/>
      <c r="AE94" s="1326"/>
      <c r="AF94" s="1326"/>
      <c r="AG94" s="1326"/>
    </row>
    <row r="95" spans="1:42" ht="18.75" customHeight="1">
      <c r="A95" s="1580"/>
      <c r="B95" s="1580"/>
      <c r="C95" s="1580"/>
      <c r="D95" s="1580"/>
      <c r="E95" s="1580"/>
      <c r="F95" s="1580"/>
      <c r="G95" s="1580"/>
      <c r="H95" s="1580"/>
      <c r="I95" s="1580"/>
      <c r="J95" s="1580"/>
      <c r="K95" s="1580"/>
      <c r="L95" s="1580"/>
      <c r="M95" s="1580"/>
      <c r="N95" s="1580"/>
      <c r="O95" s="1580"/>
      <c r="P95" s="1580"/>
      <c r="Q95" s="1580"/>
      <c r="R95" s="1329"/>
      <c r="S95" s="1326"/>
      <c r="T95" s="1326"/>
      <c r="U95" s="1504" t="s">
        <v>108</v>
      </c>
      <c r="V95" s="1504" t="s">
        <v>109</v>
      </c>
      <c r="W95" s="1504" t="s">
        <v>110</v>
      </c>
      <c r="X95" s="1504" t="s">
        <v>111</v>
      </c>
      <c r="Y95" s="1504" t="s">
        <v>112</v>
      </c>
      <c r="Z95" s="1504" t="s">
        <v>113</v>
      </c>
      <c r="AA95" s="1504" t="s">
        <v>114</v>
      </c>
      <c r="AB95" s="1504" t="s">
        <v>115</v>
      </c>
      <c r="AC95" s="1504" t="s">
        <v>116</v>
      </c>
      <c r="AD95" s="1504" t="s">
        <v>117</v>
      </c>
      <c r="AE95" s="1504" t="s">
        <v>118</v>
      </c>
      <c r="AF95" s="1474" t="s">
        <v>119</v>
      </c>
      <c r="AG95" s="1326"/>
    </row>
    <row r="96" spans="1:42" ht="18.75" customHeight="1">
      <c r="A96" s="1580"/>
      <c r="B96" s="1580"/>
      <c r="C96" s="1580"/>
      <c r="D96" s="1580"/>
      <c r="E96" s="1580"/>
      <c r="F96" s="1580"/>
      <c r="G96" s="1580"/>
      <c r="H96" s="1580"/>
      <c r="I96" s="1580"/>
      <c r="J96" s="1580"/>
      <c r="K96" s="1580"/>
      <c r="L96" s="1580"/>
      <c r="M96" s="1580"/>
      <c r="N96" s="1580"/>
      <c r="O96" s="1580"/>
      <c r="P96" s="1580"/>
      <c r="Q96" s="1580"/>
      <c r="R96" s="1329"/>
      <c r="S96" s="1326"/>
      <c r="T96" s="1494" t="s">
        <v>310</v>
      </c>
      <c r="U96" s="1510">
        <f>E55</f>
        <v>12.989622799999999</v>
      </c>
      <c r="V96" s="1510">
        <f t="shared" ref="V96:AF96" si="9">F55</f>
        <v>11.682773399999999</v>
      </c>
      <c r="W96" s="1510">
        <f t="shared" si="9"/>
        <v>12.1343943</v>
      </c>
      <c r="X96" s="1510">
        <f t="shared" si="9"/>
        <v>11.405085799999998</v>
      </c>
      <c r="Y96" s="1510">
        <f t="shared" si="9"/>
        <v>11.221262400000001</v>
      </c>
      <c r="Z96" s="1510">
        <f t="shared" si="9"/>
        <v>10.465629499999999</v>
      </c>
      <c r="AA96" s="1510">
        <f t="shared" si="9"/>
        <v>11.490292800000001</v>
      </c>
      <c r="AB96" s="1510">
        <f t="shared" si="9"/>
        <v>11.4859569</v>
      </c>
      <c r="AC96" s="1510">
        <f t="shared" si="9"/>
        <v>10.7195608</v>
      </c>
      <c r="AD96" s="1510">
        <f t="shared" si="9"/>
        <v>11.249372099999999</v>
      </c>
      <c r="AE96" s="1510">
        <f t="shared" si="9"/>
        <v>11.564388000000001</v>
      </c>
      <c r="AF96" s="1510">
        <f t="shared" si="9"/>
        <v>12.848430199999999</v>
      </c>
      <c r="AG96" s="1476">
        <f>SUM(U96:AF96)</f>
        <v>139.25676900000002</v>
      </c>
    </row>
    <row r="97" spans="1:42" ht="18.75" customHeight="1">
      <c r="A97" s="1580"/>
      <c r="B97" s="1580"/>
      <c r="C97" s="1580"/>
      <c r="D97" s="1580"/>
      <c r="E97" s="1580"/>
      <c r="F97" s="1580"/>
      <c r="G97" s="1580"/>
      <c r="H97" s="1580"/>
      <c r="I97" s="1580"/>
      <c r="J97" s="1580"/>
      <c r="K97" s="1580"/>
      <c r="L97" s="1580"/>
      <c r="M97" s="1580"/>
      <c r="N97" s="1580"/>
      <c r="O97" s="1580"/>
      <c r="P97" s="1580"/>
      <c r="Q97" s="1580"/>
      <c r="R97" s="1329"/>
      <c r="S97" s="1326"/>
      <c r="T97" s="1494" t="s">
        <v>18</v>
      </c>
      <c r="U97" s="1510">
        <f>E60</f>
        <v>7.0673804999999996</v>
      </c>
      <c r="V97" s="1510">
        <f t="shared" ref="V97:AF97" si="10">F60</f>
        <v>6.1890660000000004</v>
      </c>
      <c r="W97" s="1510">
        <f t="shared" si="10"/>
        <v>6.5601142999999986</v>
      </c>
      <c r="X97" s="1510">
        <f t="shared" si="10"/>
        <v>6.4769997999999989</v>
      </c>
      <c r="Y97" s="1510">
        <f t="shared" si="10"/>
        <v>6.5869137000000002</v>
      </c>
      <c r="Z97" s="1510">
        <f t="shared" si="10"/>
        <v>6.8608893000000002</v>
      </c>
      <c r="AA97" s="1510">
        <f t="shared" si="10"/>
        <v>7.0797996000000003</v>
      </c>
      <c r="AB97" s="1510">
        <f t="shared" si="10"/>
        <v>6.5846850000000003</v>
      </c>
      <c r="AC97" s="1510">
        <f t="shared" si="10"/>
        <v>7.0187897999999995</v>
      </c>
      <c r="AD97" s="1510">
        <f t="shared" si="10"/>
        <v>7.9517632999999996</v>
      </c>
      <c r="AE97" s="1510">
        <f t="shared" si="10"/>
        <v>7.6569267999999999</v>
      </c>
      <c r="AF97" s="1510">
        <f t="shared" si="10"/>
        <v>7.4623922</v>
      </c>
      <c r="AG97" s="1476">
        <f>SUM(U97:AF97)</f>
        <v>83.495720299999988</v>
      </c>
      <c r="AI97" s="1511"/>
    </row>
    <row r="98" spans="1:42" ht="18.75" customHeight="1">
      <c r="A98" s="1580"/>
      <c r="B98" s="1580"/>
      <c r="C98" s="1580"/>
      <c r="D98" s="1580"/>
      <c r="E98" s="1580"/>
      <c r="F98" s="1580"/>
      <c r="G98" s="1580"/>
      <c r="H98" s="1580"/>
      <c r="I98" s="1580"/>
      <c r="J98" s="1580"/>
      <c r="K98" s="1580"/>
      <c r="L98" s="1580"/>
      <c r="M98" s="1580"/>
      <c r="N98" s="1580"/>
      <c r="O98" s="1580"/>
      <c r="P98" s="1580"/>
      <c r="Q98" s="1580"/>
      <c r="R98" s="1329"/>
      <c r="S98" s="1326"/>
      <c r="T98" s="1512" t="s">
        <v>5</v>
      </c>
      <c r="U98" s="1510">
        <f>E15</f>
        <v>3.1552304000000002</v>
      </c>
      <c r="V98" s="1510">
        <f t="shared" ref="V98:AF98" si="11">F15</f>
        <v>3.0964233000000001</v>
      </c>
      <c r="W98" s="1510">
        <f t="shared" si="11"/>
        <v>2.8989210000000001</v>
      </c>
      <c r="X98" s="1510">
        <f t="shared" si="11"/>
        <v>2.9911097999999998</v>
      </c>
      <c r="Y98" s="1510">
        <f t="shared" si="11"/>
        <v>3.2428433999999999</v>
      </c>
      <c r="Z98" s="1510">
        <f t="shared" si="11"/>
        <v>3.0467221000000002</v>
      </c>
      <c r="AA98" s="1510">
        <f t="shared" si="11"/>
        <v>2.9342961000000001</v>
      </c>
      <c r="AB98" s="1510">
        <f t="shared" si="11"/>
        <v>3.1650675000000001</v>
      </c>
      <c r="AC98" s="1510">
        <f t="shared" si="11"/>
        <v>3.0574154</v>
      </c>
      <c r="AD98" s="1510">
        <f t="shared" si="11"/>
        <v>3.4700921</v>
      </c>
      <c r="AE98" s="1510">
        <f t="shared" si="11"/>
        <v>3.3369958999999998</v>
      </c>
      <c r="AF98" s="1510">
        <f t="shared" si="11"/>
        <v>3.4986874000000001</v>
      </c>
      <c r="AG98" s="1476">
        <f>SUM(U98:AF98)</f>
        <v>37.8938044</v>
      </c>
      <c r="AH98" s="1501"/>
      <c r="AI98" s="1511"/>
      <c r="AJ98" s="1501"/>
      <c r="AK98" s="1501"/>
      <c r="AL98" s="102"/>
      <c r="AM98" s="102"/>
      <c r="AN98" s="102"/>
      <c r="AO98" s="102"/>
      <c r="AP98" s="102"/>
    </row>
    <row r="99" spans="1:42" ht="18.75" customHeight="1">
      <c r="A99" s="1580"/>
      <c r="B99" s="1580"/>
      <c r="C99" s="1580"/>
      <c r="D99" s="1580"/>
      <c r="E99" s="1580"/>
      <c r="F99" s="1580"/>
      <c r="G99" s="1580"/>
      <c r="H99" s="1580"/>
      <c r="I99" s="1580"/>
      <c r="J99" s="1580"/>
      <c r="K99" s="1580"/>
      <c r="L99" s="1580"/>
      <c r="M99" s="1580"/>
      <c r="N99" s="1580"/>
      <c r="O99" s="1580"/>
      <c r="P99" s="1580"/>
      <c r="Q99" s="1580"/>
      <c r="R99" s="1329"/>
      <c r="S99" s="1326"/>
      <c r="T99" s="1494" t="s">
        <v>34</v>
      </c>
      <c r="U99" s="1510">
        <f>E70</f>
        <v>0.72967910000000002</v>
      </c>
      <c r="V99" s="1510">
        <f t="shared" ref="V99:AF99" si="12">F70</f>
        <v>0.68417799999999995</v>
      </c>
      <c r="W99" s="1510">
        <f t="shared" si="12"/>
        <v>0.76218160000000001</v>
      </c>
      <c r="X99" s="1510">
        <f t="shared" si="12"/>
        <v>0.67714280000000004</v>
      </c>
      <c r="Y99" s="1510">
        <f t="shared" si="12"/>
        <v>0.69893620000000001</v>
      </c>
      <c r="Z99" s="1510">
        <f t="shared" si="12"/>
        <v>0.69456739999999995</v>
      </c>
      <c r="AA99" s="1510">
        <f t="shared" si="12"/>
        <v>0.73399769999999998</v>
      </c>
      <c r="AB99" s="1510">
        <f t="shared" si="12"/>
        <v>0.80813119999999994</v>
      </c>
      <c r="AC99" s="1510">
        <f t="shared" si="12"/>
        <v>0.76208910000000007</v>
      </c>
      <c r="AD99" s="1510">
        <f t="shared" si="12"/>
        <v>0.80130790000000007</v>
      </c>
      <c r="AE99" s="1510">
        <f t="shared" si="12"/>
        <v>0.81321339999999998</v>
      </c>
      <c r="AF99" s="1510">
        <f t="shared" si="12"/>
        <v>0.8326036</v>
      </c>
      <c r="AG99" s="1476">
        <f>SUM(U99:AF99)</f>
        <v>8.9980279999999997</v>
      </c>
    </row>
    <row r="100" spans="1:42" ht="18.75" customHeight="1">
      <c r="A100" s="1580"/>
      <c r="B100" s="1580"/>
      <c r="C100" s="1580"/>
      <c r="D100" s="1580"/>
      <c r="E100" s="1580"/>
      <c r="F100" s="1580"/>
      <c r="G100" s="1580"/>
      <c r="H100" s="1580"/>
      <c r="I100" s="1580"/>
      <c r="J100" s="1580"/>
      <c r="K100" s="1580"/>
      <c r="L100" s="1580"/>
      <c r="M100" s="1580"/>
      <c r="N100" s="1580"/>
      <c r="O100" s="1580"/>
      <c r="P100" s="1580"/>
      <c r="Q100" s="1580"/>
      <c r="R100" s="1329"/>
      <c r="S100" s="1326"/>
      <c r="T100" s="1494"/>
      <c r="U100" s="1494"/>
      <c r="V100" s="1494"/>
      <c r="W100" s="1494"/>
      <c r="X100" s="1494"/>
      <c r="Y100" s="1494"/>
      <c r="Z100" s="1494"/>
      <c r="AA100" s="1494"/>
      <c r="AB100" s="1494"/>
      <c r="AC100" s="1494"/>
      <c r="AD100" s="1494"/>
      <c r="AE100" s="1326"/>
      <c r="AF100" s="1326"/>
      <c r="AG100" s="1326"/>
    </row>
    <row r="101" spans="1:42" ht="18.75" customHeight="1">
      <c r="A101" s="1580"/>
      <c r="B101" s="1580"/>
      <c r="C101" s="1580"/>
      <c r="D101" s="1580"/>
      <c r="E101" s="1580"/>
      <c r="F101" s="1580"/>
      <c r="G101" s="1580"/>
      <c r="H101" s="1580"/>
      <c r="I101" s="1580"/>
      <c r="J101" s="1580"/>
      <c r="K101" s="1580"/>
      <c r="L101" s="1580"/>
      <c r="M101" s="1580"/>
      <c r="N101" s="1580"/>
      <c r="O101" s="1580"/>
      <c r="P101" s="1580"/>
      <c r="Q101" s="1580"/>
      <c r="R101" s="1329"/>
      <c r="S101" s="1326"/>
      <c r="T101" s="1494"/>
      <c r="U101" s="1509"/>
      <c r="V101" s="1509"/>
      <c r="W101" s="1509"/>
      <c r="X101" s="1509"/>
      <c r="Y101" s="1509"/>
      <c r="Z101" s="1509"/>
      <c r="AA101" s="1509"/>
      <c r="AB101" s="1509"/>
      <c r="AC101" s="1509"/>
      <c r="AD101" s="1509"/>
      <c r="AE101" s="1326"/>
      <c r="AF101" s="1326"/>
      <c r="AG101" s="1326"/>
    </row>
    <row r="102" spans="1:42" ht="18.75" customHeight="1">
      <c r="A102" s="1580"/>
      <c r="B102" s="1580"/>
      <c r="C102" s="1580"/>
      <c r="D102" s="1580"/>
      <c r="E102" s="1580"/>
      <c r="F102" s="1580"/>
      <c r="G102" s="1580"/>
      <c r="H102" s="1580"/>
      <c r="I102" s="1580"/>
      <c r="J102" s="1580"/>
      <c r="K102" s="1580"/>
      <c r="L102" s="1580"/>
      <c r="M102" s="1580"/>
      <c r="N102" s="1580"/>
      <c r="O102" s="1580"/>
      <c r="P102" s="1580"/>
      <c r="Q102" s="1580"/>
      <c r="R102" s="1329"/>
      <c r="S102" s="1326"/>
      <c r="T102" s="1494"/>
      <c r="U102" s="1494"/>
      <c r="V102" s="1494"/>
      <c r="W102" s="1494"/>
      <c r="X102" s="1326"/>
      <c r="Y102" s="1326"/>
      <c r="Z102" s="1326"/>
      <c r="AA102" s="1326"/>
      <c r="AB102" s="1326"/>
      <c r="AC102" s="1326"/>
      <c r="AD102" s="1326"/>
      <c r="AE102" s="1326"/>
      <c r="AF102" s="1326"/>
      <c r="AG102" s="1326"/>
    </row>
    <row r="103" spans="1:42" ht="18.75" customHeight="1">
      <c r="A103" s="1580"/>
      <c r="B103" s="1580"/>
      <c r="C103" s="1580"/>
      <c r="D103" s="1580"/>
      <c r="E103" s="1580"/>
      <c r="F103" s="1580"/>
      <c r="G103" s="1580"/>
      <c r="H103" s="1580"/>
      <c r="I103" s="1580"/>
      <c r="J103" s="1580"/>
      <c r="K103" s="1580"/>
      <c r="L103" s="1580"/>
      <c r="M103" s="1580"/>
      <c r="N103" s="1580"/>
      <c r="O103" s="1580"/>
      <c r="P103" s="1580"/>
      <c r="Q103" s="1580"/>
      <c r="R103" s="1329"/>
      <c r="S103" s="1333"/>
      <c r="T103" s="1494"/>
      <c r="U103" s="1494"/>
      <c r="V103" s="1494"/>
      <c r="W103" s="1494"/>
      <c r="X103" s="1494"/>
      <c r="Y103" s="1494"/>
      <c r="Z103" s="1494"/>
      <c r="AA103" s="1494"/>
      <c r="AB103" s="1494"/>
      <c r="AC103" s="1494"/>
      <c r="AD103" s="1494"/>
      <c r="AE103" s="1326"/>
      <c r="AF103" s="1326"/>
      <c r="AG103" s="1326"/>
    </row>
    <row r="104" spans="1:42" ht="18.75" customHeight="1">
      <c r="A104" s="1580"/>
      <c r="B104" s="1580"/>
      <c r="C104" s="1580"/>
      <c r="D104" s="1580"/>
      <c r="E104" s="1580"/>
      <c r="F104" s="1580"/>
      <c r="G104" s="1580"/>
      <c r="H104" s="1580"/>
      <c r="I104" s="1580"/>
      <c r="J104" s="1580"/>
      <c r="K104" s="1580"/>
      <c r="L104" s="1580"/>
      <c r="M104" s="1580"/>
      <c r="N104" s="1580"/>
      <c r="O104" s="1580"/>
      <c r="P104" s="1580"/>
      <c r="Q104" s="1580"/>
      <c r="S104" s="1333"/>
      <c r="T104" s="1494"/>
      <c r="U104" s="1494"/>
      <c r="V104" s="1494"/>
      <c r="W104" s="1494"/>
      <c r="X104" s="1494"/>
      <c r="Y104" s="1494"/>
      <c r="Z104" s="1494"/>
      <c r="AA104" s="1494"/>
      <c r="AB104" s="1494"/>
      <c r="AC104" s="1494"/>
      <c r="AD104" s="1494"/>
      <c r="AE104" s="1326"/>
      <c r="AF104" s="1326"/>
      <c r="AG104" s="1326"/>
    </row>
    <row r="105" spans="1:42">
      <c r="A105" s="1580"/>
      <c r="B105" s="1580"/>
      <c r="C105" s="1580"/>
      <c r="D105" s="1580"/>
      <c r="E105" s="1580"/>
      <c r="F105" s="1580"/>
      <c r="G105" s="1580"/>
      <c r="H105" s="1580"/>
      <c r="I105" s="1580"/>
      <c r="J105" s="1580"/>
      <c r="K105" s="1580"/>
      <c r="L105" s="1580"/>
      <c r="M105" s="1580"/>
      <c r="N105" s="1580"/>
      <c r="O105" s="1580"/>
      <c r="P105" s="1580"/>
      <c r="Q105" s="1580"/>
      <c r="S105" s="1333"/>
      <c r="T105" s="1494"/>
      <c r="U105" s="1509"/>
      <c r="V105" s="1509"/>
      <c r="W105" s="1509"/>
      <c r="X105" s="1509"/>
      <c r="Y105" s="1509"/>
      <c r="Z105" s="1509"/>
      <c r="AA105" s="1509"/>
      <c r="AB105" s="1509"/>
      <c r="AC105" s="1509"/>
      <c r="AD105" s="1509"/>
      <c r="AE105" s="1326"/>
      <c r="AF105" s="1326"/>
      <c r="AG105" s="1326"/>
    </row>
    <row r="106" spans="1:42">
      <c r="A106" s="1580"/>
      <c r="B106" s="1580"/>
      <c r="C106" s="1580"/>
      <c r="D106" s="1580"/>
      <c r="E106" s="1580"/>
      <c r="F106" s="1580"/>
      <c r="G106" s="1580"/>
      <c r="H106" s="1580"/>
      <c r="I106" s="1580"/>
      <c r="J106" s="1580"/>
      <c r="K106" s="1580"/>
      <c r="L106" s="1580"/>
      <c r="M106" s="1580"/>
      <c r="N106" s="1580"/>
      <c r="O106" s="1580"/>
      <c r="P106" s="1580"/>
      <c r="Q106" s="1580"/>
      <c r="S106" s="1333"/>
      <c r="T106" s="1326"/>
      <c r="U106" s="1326"/>
      <c r="V106" s="1494"/>
      <c r="W106" s="1494"/>
      <c r="X106" s="1326"/>
      <c r="Y106" s="1326"/>
      <c r="Z106" s="1326"/>
      <c r="AA106" s="1326"/>
      <c r="AB106" s="1326"/>
      <c r="AC106" s="1326"/>
      <c r="AD106" s="1326"/>
      <c r="AE106" s="1513"/>
      <c r="AF106" s="1513"/>
      <c r="AG106" s="1513"/>
      <c r="AH106" s="1501"/>
      <c r="AI106" s="1501"/>
      <c r="AJ106" s="1501"/>
      <c r="AK106" s="1501"/>
      <c r="AL106" s="102"/>
      <c r="AM106" s="102"/>
      <c r="AN106" s="102"/>
      <c r="AO106" s="102"/>
    </row>
    <row r="107" spans="1:42" ht="18.75" customHeight="1">
      <c r="A107" s="1580"/>
      <c r="B107" s="1580"/>
      <c r="C107" s="1580"/>
      <c r="D107" s="1580"/>
      <c r="E107" s="1580"/>
      <c r="F107" s="1580"/>
      <c r="G107" s="1580"/>
      <c r="H107" s="1580"/>
      <c r="I107" s="1580"/>
      <c r="J107" s="1580"/>
      <c r="K107" s="1580"/>
      <c r="L107" s="1580"/>
      <c r="M107" s="1580"/>
      <c r="N107" s="1580"/>
      <c r="O107" s="1580"/>
      <c r="P107" s="1580"/>
      <c r="Q107" s="1580"/>
      <c r="S107" s="1333"/>
      <c r="T107" s="1514" t="s">
        <v>48</v>
      </c>
      <c r="U107" s="1326"/>
      <c r="V107" s="1326"/>
      <c r="W107" s="1326"/>
      <c r="X107" s="1326"/>
      <c r="Y107" s="1326"/>
      <c r="Z107" s="1326"/>
      <c r="AA107" s="1326"/>
      <c r="AB107" s="1326"/>
      <c r="AC107" s="1326"/>
      <c r="AD107" s="1326"/>
      <c r="AE107" s="1326"/>
      <c r="AF107" s="1326"/>
      <c r="AG107" s="1326"/>
    </row>
    <row r="108" spans="1:42" ht="18.75" customHeight="1">
      <c r="A108" s="1580"/>
      <c r="B108" s="1580"/>
      <c r="C108" s="1580"/>
      <c r="D108" s="1580"/>
      <c r="E108" s="1580"/>
      <c r="F108" s="1580"/>
      <c r="G108" s="1580"/>
      <c r="H108" s="1580"/>
      <c r="I108" s="1580"/>
      <c r="J108" s="1580"/>
      <c r="K108" s="1580"/>
      <c r="L108" s="1580"/>
      <c r="M108" s="1580"/>
      <c r="N108" s="1580"/>
      <c r="O108" s="1580"/>
      <c r="P108" s="1580"/>
      <c r="Q108" s="1580"/>
      <c r="S108" s="1333"/>
      <c r="T108" s="1326"/>
      <c r="U108" s="1515" t="s">
        <v>108</v>
      </c>
      <c r="V108" s="1474" t="s">
        <v>109</v>
      </c>
      <c r="W108" s="1474" t="s">
        <v>110</v>
      </c>
      <c r="X108" s="1474" t="s">
        <v>111</v>
      </c>
      <c r="Y108" s="1474" t="s">
        <v>112</v>
      </c>
      <c r="Z108" s="1474" t="s">
        <v>113</v>
      </c>
      <c r="AA108" s="1474" t="s">
        <v>114</v>
      </c>
      <c r="AB108" s="1474" t="s">
        <v>115</v>
      </c>
      <c r="AC108" s="1474" t="s">
        <v>116</v>
      </c>
      <c r="AD108" s="1474" t="s">
        <v>117</v>
      </c>
      <c r="AE108" s="1474" t="s">
        <v>118</v>
      </c>
      <c r="AF108" s="1474" t="s">
        <v>119</v>
      </c>
      <c r="AG108" s="1326"/>
    </row>
    <row r="109" spans="1:42" ht="18.75" customHeight="1">
      <c r="A109" s="1580"/>
      <c r="B109" s="1580"/>
      <c r="C109" s="1580"/>
      <c r="D109" s="1580"/>
      <c r="E109" s="1580"/>
      <c r="F109" s="1580"/>
      <c r="G109" s="1580"/>
      <c r="H109" s="1580"/>
      <c r="I109" s="1580"/>
      <c r="J109" s="1580"/>
      <c r="K109" s="1580"/>
      <c r="L109" s="1580"/>
      <c r="M109" s="1580"/>
      <c r="N109" s="1580"/>
      <c r="O109" s="1580"/>
      <c r="P109" s="1580"/>
      <c r="Q109" s="1580"/>
      <c r="S109" s="1333"/>
      <c r="T109" s="1494" t="s">
        <v>310</v>
      </c>
      <c r="U109" s="1516">
        <f>E56</f>
        <v>136.11857569999998</v>
      </c>
      <c r="V109" s="1516">
        <f t="shared" ref="V109:AF109" si="13">F56</f>
        <v>133.34905229999998</v>
      </c>
      <c r="W109" s="1516">
        <f t="shared" si="13"/>
        <v>141.94770840000007</v>
      </c>
      <c r="X109" s="1516">
        <f t="shared" si="13"/>
        <v>130.00414070000005</v>
      </c>
      <c r="Y109" s="1516">
        <f t="shared" si="13"/>
        <v>139.18461420000003</v>
      </c>
      <c r="Z109" s="1516">
        <f t="shared" si="13"/>
        <v>123.69348309999995</v>
      </c>
      <c r="AA109" s="1516">
        <f t="shared" si="13"/>
        <v>126.67711450000013</v>
      </c>
      <c r="AB109" s="1516">
        <f t="shared" si="13"/>
        <v>130.1525816999999</v>
      </c>
      <c r="AC109" s="1516">
        <f t="shared" si="13"/>
        <v>127.12616309999993</v>
      </c>
      <c r="AD109" s="1516">
        <f t="shared" si="13"/>
        <v>134.90619779999997</v>
      </c>
      <c r="AE109" s="1516">
        <f t="shared" si="13"/>
        <v>135.75379859999995</v>
      </c>
      <c r="AF109" s="1516">
        <f t="shared" si="13"/>
        <v>132.09486249999995</v>
      </c>
      <c r="AG109" s="1476">
        <f>SUM(U109:AF109)</f>
        <v>1591.0082926</v>
      </c>
      <c r="AH109" s="1324" t="s">
        <v>238</v>
      </c>
    </row>
    <row r="110" spans="1:42" ht="18.75" customHeight="1">
      <c r="A110" s="1580"/>
      <c r="B110" s="1580"/>
      <c r="C110" s="1580"/>
      <c r="D110" s="1580"/>
      <c r="E110" s="1580"/>
      <c r="F110" s="1580"/>
      <c r="G110" s="1580"/>
      <c r="H110" s="1580"/>
      <c r="I110" s="1580"/>
      <c r="J110" s="1580"/>
      <c r="K110" s="1580"/>
      <c r="L110" s="1580"/>
      <c r="M110" s="1580"/>
      <c r="N110" s="1580"/>
      <c r="O110" s="1580"/>
      <c r="P110" s="1580"/>
      <c r="Q110" s="1580"/>
      <c r="S110" s="1333"/>
      <c r="T110" s="1517" t="s">
        <v>17</v>
      </c>
      <c r="U110" s="1516">
        <f>E41</f>
        <v>35.965033599999998</v>
      </c>
      <c r="V110" s="1516">
        <f t="shared" ref="V110:AF110" si="14">F41</f>
        <v>32.044450399999995</v>
      </c>
      <c r="W110" s="1516">
        <f t="shared" si="14"/>
        <v>36.107355599999991</v>
      </c>
      <c r="X110" s="1516">
        <f t="shared" si="14"/>
        <v>29.178738299999988</v>
      </c>
      <c r="Y110" s="1516">
        <f t="shared" si="14"/>
        <v>26.432496999999998</v>
      </c>
      <c r="Z110" s="1516">
        <f t="shared" si="14"/>
        <v>26.633477300000003</v>
      </c>
      <c r="AA110" s="1516">
        <f t="shared" si="14"/>
        <v>26.814396100000003</v>
      </c>
      <c r="AB110" s="1516">
        <f t="shared" si="14"/>
        <v>26.347526199999997</v>
      </c>
      <c r="AC110" s="1516">
        <f t="shared" si="14"/>
        <v>26.793994899999991</v>
      </c>
      <c r="AD110" s="1516">
        <f t="shared" si="14"/>
        <v>30.375113299999999</v>
      </c>
      <c r="AE110" s="1516">
        <f t="shared" si="14"/>
        <v>29.842829200000004</v>
      </c>
      <c r="AF110" s="1516">
        <f t="shared" si="14"/>
        <v>32.086069400000007</v>
      </c>
      <c r="AG110" s="1476">
        <f>SUM(U110:AF110)</f>
        <v>358.62148129999997</v>
      </c>
      <c r="AH110" s="1324" t="s">
        <v>16</v>
      </c>
    </row>
    <row r="111" spans="1:42" ht="18.75" customHeight="1">
      <c r="A111" s="1580"/>
      <c r="B111" s="1580"/>
      <c r="C111" s="1580"/>
      <c r="D111" s="1580"/>
      <c r="E111" s="1580"/>
      <c r="F111" s="1580"/>
      <c r="G111" s="1580"/>
      <c r="H111" s="1580"/>
      <c r="I111" s="1580"/>
      <c r="J111" s="1580"/>
      <c r="K111" s="1580"/>
      <c r="L111" s="1580"/>
      <c r="M111" s="1580"/>
      <c r="N111" s="1580"/>
      <c r="O111" s="1580"/>
      <c r="P111" s="1580"/>
      <c r="Q111" s="1580"/>
      <c r="S111" s="1333"/>
      <c r="T111" s="1512" t="s">
        <v>18</v>
      </c>
      <c r="U111" s="1516">
        <f>E61</f>
        <v>22.684750099999999</v>
      </c>
      <c r="V111" s="1516">
        <f t="shared" ref="V111:AF111" si="15">F61</f>
        <v>24.7984619</v>
      </c>
      <c r="W111" s="1516">
        <f t="shared" si="15"/>
        <v>23.446833399999999</v>
      </c>
      <c r="X111" s="1516">
        <f t="shared" si="15"/>
        <v>19.133924999999994</v>
      </c>
      <c r="Y111" s="1516">
        <f t="shared" si="15"/>
        <v>26.961991200000011</v>
      </c>
      <c r="Z111" s="1516">
        <f t="shared" si="15"/>
        <v>24.053403299999999</v>
      </c>
      <c r="AA111" s="1516">
        <f t="shared" si="15"/>
        <v>21.395567199999995</v>
      </c>
      <c r="AB111" s="1516">
        <f t="shared" si="15"/>
        <v>19.781842300000008</v>
      </c>
      <c r="AC111" s="1516">
        <f t="shared" si="15"/>
        <v>18.948625100000005</v>
      </c>
      <c r="AD111" s="1516">
        <f t="shared" si="15"/>
        <v>21.165675300000004</v>
      </c>
      <c r="AE111" s="1516">
        <f t="shared" si="15"/>
        <v>28.031703400000001</v>
      </c>
      <c r="AF111" s="1516">
        <f t="shared" si="15"/>
        <v>24.833012699999998</v>
      </c>
      <c r="AG111" s="1476">
        <f>SUM(U111:AF111)</f>
        <v>275.23579089999998</v>
      </c>
      <c r="AH111" s="1324" t="s">
        <v>270</v>
      </c>
    </row>
    <row r="112" spans="1:42" ht="18.75" customHeight="1">
      <c r="A112" s="1580"/>
      <c r="B112" s="1580"/>
      <c r="C112" s="1580"/>
      <c r="D112" s="1580"/>
      <c r="E112" s="1580"/>
      <c r="F112" s="1580"/>
      <c r="G112" s="1580"/>
      <c r="H112" s="1580"/>
      <c r="I112" s="1580"/>
      <c r="J112" s="1580"/>
      <c r="K112" s="1580"/>
      <c r="L112" s="1580"/>
      <c r="M112" s="1580"/>
      <c r="N112" s="1580"/>
      <c r="O112" s="1580"/>
      <c r="P112" s="1580"/>
      <c r="Q112" s="1580"/>
      <c r="S112" s="1333"/>
      <c r="T112" s="1512" t="s">
        <v>64</v>
      </c>
      <c r="U112" s="1516">
        <f>E66</f>
        <v>9.7560152999999996</v>
      </c>
      <c r="V112" s="1516">
        <f t="shared" ref="V112:AF112" si="16">F66</f>
        <v>9.9419271999999967</v>
      </c>
      <c r="W112" s="1516">
        <f t="shared" si="16"/>
        <v>10.5507773</v>
      </c>
      <c r="X112" s="1516">
        <f t="shared" si="16"/>
        <v>9.8312781000000022</v>
      </c>
      <c r="Y112" s="1516">
        <f t="shared" si="16"/>
        <v>10.0201137</v>
      </c>
      <c r="Z112" s="1516">
        <f t="shared" si="16"/>
        <v>9.6370717999999993</v>
      </c>
      <c r="AA112" s="1516">
        <f t="shared" si="16"/>
        <v>9.8360090999999983</v>
      </c>
      <c r="AB112" s="1516">
        <f t="shared" si="16"/>
        <v>10.835188700000002</v>
      </c>
      <c r="AC112" s="1516">
        <f t="shared" si="16"/>
        <v>10.744164699999999</v>
      </c>
      <c r="AD112" s="1516">
        <f t="shared" si="16"/>
        <v>11.849014299999997</v>
      </c>
      <c r="AE112" s="1516">
        <f t="shared" si="16"/>
        <v>11.8347529</v>
      </c>
      <c r="AF112" s="1516">
        <f t="shared" si="16"/>
        <v>11.291717200000001</v>
      </c>
      <c r="AG112" s="1476">
        <f>SUM(U112:AF112)</f>
        <v>126.12803029999998</v>
      </c>
      <c r="AH112" s="1324" t="s">
        <v>271</v>
      </c>
    </row>
    <row r="113" spans="1:34" ht="18.75" customHeight="1">
      <c r="A113" s="1580"/>
      <c r="B113" s="1580"/>
      <c r="C113" s="1580"/>
      <c r="D113" s="1580"/>
      <c r="E113" s="1580"/>
      <c r="F113" s="1580"/>
      <c r="G113" s="1580"/>
      <c r="H113" s="1580"/>
      <c r="I113" s="1580"/>
      <c r="J113" s="1580"/>
      <c r="K113" s="1580"/>
      <c r="L113" s="1580"/>
      <c r="M113" s="1580"/>
      <c r="N113" s="1580"/>
      <c r="O113" s="1580"/>
      <c r="P113" s="1580"/>
      <c r="Q113" s="1580"/>
      <c r="S113" s="1333"/>
      <c r="T113" s="1326"/>
      <c r="U113" s="1326"/>
      <c r="V113" s="1326"/>
      <c r="W113" s="1326"/>
      <c r="X113" s="1326"/>
      <c r="Y113" s="1326"/>
      <c r="Z113" s="1326"/>
      <c r="AA113" s="1326"/>
    </row>
    <row r="114" spans="1:34" ht="18.75" customHeight="1">
      <c r="A114" s="1580"/>
      <c r="B114" s="1580"/>
      <c r="C114" s="1580"/>
      <c r="D114" s="1580"/>
      <c r="E114" s="1580"/>
      <c r="F114" s="1580"/>
      <c r="G114" s="1580"/>
      <c r="H114" s="1580"/>
      <c r="I114" s="1580"/>
      <c r="J114" s="1580"/>
      <c r="K114" s="1580"/>
      <c r="L114" s="1580"/>
      <c r="M114" s="1580"/>
      <c r="N114" s="1580"/>
      <c r="O114" s="1580"/>
      <c r="P114" s="1580"/>
      <c r="Q114" s="1580"/>
      <c r="S114" s="1333"/>
      <c r="T114" s="1326"/>
      <c r="U114" s="1326"/>
      <c r="V114" s="1326"/>
      <c r="W114" s="1326"/>
      <c r="X114" s="1326"/>
      <c r="Y114" s="1326"/>
      <c r="Z114" s="1326"/>
      <c r="AA114" s="1326"/>
    </row>
    <row r="115" spans="1:34" ht="18.75" customHeight="1">
      <c r="A115" s="1580"/>
      <c r="B115" s="1580"/>
      <c r="C115" s="1580"/>
      <c r="D115" s="1580"/>
      <c r="E115" s="1580"/>
      <c r="F115" s="1580"/>
      <c r="G115" s="1580"/>
      <c r="H115" s="1580"/>
      <c r="I115" s="1580"/>
      <c r="J115" s="1580"/>
      <c r="K115" s="1580"/>
      <c r="L115" s="1580"/>
      <c r="M115" s="1580"/>
      <c r="N115" s="1580"/>
      <c r="O115" s="1580"/>
      <c r="P115" s="1580"/>
      <c r="Q115" s="1580"/>
      <c r="S115" s="1333"/>
      <c r="T115" s="1326"/>
      <c r="U115" s="1326"/>
      <c r="V115" s="1326"/>
      <c r="W115" s="1326"/>
      <c r="X115" s="1326"/>
      <c r="Y115" s="1326"/>
      <c r="Z115" s="1326"/>
      <c r="AA115" s="1326"/>
    </row>
    <row r="116" spans="1:34" ht="18.75" customHeight="1">
      <c r="A116" s="1580"/>
      <c r="B116" s="1580"/>
      <c r="C116" s="1580"/>
      <c r="D116" s="1580"/>
      <c r="E116" s="1580"/>
      <c r="F116" s="1580"/>
      <c r="G116" s="1580"/>
      <c r="H116" s="1580"/>
      <c r="I116" s="1580"/>
      <c r="J116" s="1580"/>
      <c r="K116" s="1580"/>
      <c r="L116" s="1580"/>
      <c r="M116" s="1580"/>
      <c r="N116" s="1580"/>
      <c r="O116" s="1580"/>
      <c r="P116" s="1580"/>
      <c r="Q116" s="1580"/>
      <c r="S116" s="1333"/>
      <c r="T116" s="1326"/>
      <c r="U116" s="1326"/>
      <c r="V116" s="1326"/>
      <c r="W116" s="1326"/>
      <c r="X116" s="1326"/>
      <c r="Y116" s="1326"/>
      <c r="Z116" s="1326"/>
      <c r="AA116" s="1326"/>
    </row>
    <row r="117" spans="1:34" ht="18.75" customHeight="1">
      <c r="A117" s="1580"/>
      <c r="B117" s="1580"/>
      <c r="C117" s="1580"/>
      <c r="D117" s="1580"/>
      <c r="E117" s="1580"/>
      <c r="F117" s="1580"/>
      <c r="G117" s="1580"/>
      <c r="H117" s="1580"/>
      <c r="I117" s="1580"/>
      <c r="J117" s="1580"/>
      <c r="K117" s="1580"/>
      <c r="L117" s="1580"/>
      <c r="M117" s="1580"/>
      <c r="N117" s="1580"/>
      <c r="O117" s="1580"/>
      <c r="P117" s="1580"/>
      <c r="Q117" s="1580"/>
      <c r="S117" s="1333"/>
      <c r="T117" s="1326"/>
      <c r="U117" s="1326"/>
      <c r="V117" s="1326"/>
      <c r="W117" s="1326"/>
      <c r="X117" s="1326"/>
      <c r="Y117" s="1326"/>
      <c r="Z117" s="1326"/>
      <c r="AA117" s="1326"/>
    </row>
    <row r="118" spans="1:34" ht="18.75" customHeight="1">
      <c r="A118" s="1580"/>
      <c r="B118" s="1580"/>
      <c r="C118" s="1580"/>
      <c r="D118" s="1580"/>
      <c r="E118" s="1580"/>
      <c r="F118" s="1580"/>
      <c r="G118" s="1580"/>
      <c r="H118" s="1580"/>
      <c r="I118" s="1580"/>
      <c r="J118" s="1580"/>
      <c r="K118" s="1580"/>
      <c r="L118" s="1580"/>
      <c r="M118" s="1580"/>
      <c r="N118" s="1580"/>
      <c r="O118" s="1580"/>
      <c r="P118" s="1580"/>
      <c r="Q118" s="1580"/>
      <c r="S118" s="1333"/>
      <c r="T118" s="1326"/>
      <c r="U118" s="1333"/>
      <c r="V118" s="1333"/>
      <c r="W118" s="1333"/>
      <c r="X118" s="1333"/>
      <c r="Y118" s="1333"/>
      <c r="Z118" s="1333"/>
      <c r="AA118" s="1333"/>
      <c r="AB118" s="1333"/>
      <c r="AC118" s="1333"/>
      <c r="AD118" s="1333"/>
      <c r="AE118" s="1333"/>
      <c r="AF118" s="1333"/>
      <c r="AG118" s="1333"/>
      <c r="AH118" s="1333"/>
    </row>
    <row r="119" spans="1:34" ht="18.75" customHeight="1">
      <c r="A119" s="1580"/>
      <c r="B119" s="1580"/>
      <c r="C119" s="1580"/>
      <c r="D119" s="1580"/>
      <c r="E119" s="1580"/>
      <c r="F119" s="1580"/>
      <c r="G119" s="1580"/>
      <c r="H119" s="1580"/>
      <c r="I119" s="1580"/>
      <c r="J119" s="1580"/>
      <c r="K119" s="1580"/>
      <c r="L119" s="1580"/>
      <c r="M119" s="1580"/>
      <c r="N119" s="1580"/>
      <c r="O119" s="1580"/>
      <c r="P119" s="1580"/>
      <c r="Q119" s="1580"/>
      <c r="S119" s="1333"/>
      <c r="T119" s="1326"/>
      <c r="U119" s="1333"/>
      <c r="V119" s="1333"/>
      <c r="W119" s="1333"/>
      <c r="X119" s="1333"/>
      <c r="Y119" s="1333"/>
      <c r="Z119" s="1333"/>
      <c r="AA119" s="1333"/>
      <c r="AB119" s="1333"/>
      <c r="AC119" s="1333"/>
      <c r="AD119" s="1333"/>
      <c r="AE119" s="1333"/>
      <c r="AF119" s="1333"/>
      <c r="AG119" s="1333"/>
      <c r="AH119" s="1333"/>
    </row>
    <row r="120" spans="1:34" ht="18.75" customHeight="1">
      <c r="A120" s="1580"/>
      <c r="B120" s="1580"/>
      <c r="C120" s="1580"/>
      <c r="D120" s="1580"/>
      <c r="E120" s="1580"/>
      <c r="F120" s="1580"/>
      <c r="G120" s="1580"/>
      <c r="H120" s="1580"/>
      <c r="I120" s="1580"/>
      <c r="J120" s="1580"/>
      <c r="K120" s="1580"/>
      <c r="L120" s="1580"/>
      <c r="M120" s="1580"/>
      <c r="N120" s="1580"/>
      <c r="O120" s="1580"/>
      <c r="P120" s="1580"/>
      <c r="Q120" s="1580"/>
      <c r="S120" s="1333"/>
      <c r="T120" s="1326"/>
      <c r="U120" s="1333"/>
      <c r="V120" s="1333"/>
      <c r="W120" s="1333"/>
      <c r="X120" s="1333"/>
      <c r="Y120" s="1333"/>
      <c r="Z120" s="1333"/>
      <c r="AA120" s="1333"/>
      <c r="AB120" s="1333"/>
      <c r="AC120" s="1333"/>
      <c r="AD120" s="1333"/>
      <c r="AE120" s="1333"/>
      <c r="AF120" s="1333"/>
      <c r="AG120" s="1333"/>
      <c r="AH120" s="1333"/>
    </row>
    <row r="121" spans="1:34" ht="18.75" customHeight="1">
      <c r="A121" s="1580"/>
      <c r="B121" s="1580"/>
      <c r="C121" s="1580"/>
      <c r="D121" s="1580"/>
      <c r="E121" s="1580"/>
      <c r="F121" s="1580"/>
      <c r="G121" s="1580"/>
      <c r="H121" s="1580"/>
      <c r="I121" s="1580"/>
      <c r="J121" s="1580"/>
      <c r="K121" s="1580"/>
      <c r="L121" s="1580"/>
      <c r="M121" s="1580"/>
      <c r="N121" s="1580"/>
      <c r="O121" s="1580"/>
      <c r="P121" s="1580"/>
      <c r="Q121" s="1580"/>
      <c r="S121" s="1333"/>
      <c r="T121" s="1326"/>
      <c r="U121" s="1333"/>
      <c r="V121" s="1333"/>
      <c r="W121" s="1333"/>
      <c r="X121" s="1333"/>
      <c r="Y121" s="1333"/>
      <c r="Z121" s="1333"/>
      <c r="AA121" s="1333"/>
      <c r="AB121" s="1333"/>
      <c r="AC121" s="1333"/>
      <c r="AD121" s="1333"/>
      <c r="AE121" s="1333"/>
      <c r="AF121" s="1333"/>
      <c r="AG121" s="1333"/>
      <c r="AH121" s="1333"/>
    </row>
    <row r="122" spans="1:34" ht="18.75" customHeight="1">
      <c r="A122" s="1580"/>
      <c r="B122" s="1580"/>
      <c r="C122" s="1580"/>
      <c r="D122" s="1580"/>
      <c r="E122" s="1580"/>
      <c r="F122" s="1580"/>
      <c r="G122" s="1580"/>
      <c r="H122" s="1580"/>
      <c r="I122" s="1580"/>
      <c r="J122" s="1580"/>
      <c r="K122" s="1580"/>
      <c r="L122" s="1580"/>
      <c r="M122" s="1580"/>
      <c r="N122" s="1580"/>
      <c r="O122" s="1580"/>
      <c r="P122" s="1580"/>
      <c r="Q122" s="1580"/>
      <c r="S122" s="1333"/>
      <c r="T122" s="1326"/>
      <c r="U122" s="1333"/>
      <c r="V122" s="1333"/>
      <c r="W122" s="1333"/>
      <c r="X122" s="1333"/>
      <c r="Y122" s="1333"/>
      <c r="Z122" s="1333"/>
      <c r="AA122" s="1333"/>
      <c r="AB122" s="1333"/>
      <c r="AC122" s="1333"/>
      <c r="AD122" s="1333"/>
      <c r="AE122" s="1333"/>
      <c r="AF122" s="1333"/>
      <c r="AG122" s="1333"/>
      <c r="AH122" s="1333"/>
    </row>
    <row r="123" spans="1:34" ht="18.75" customHeight="1">
      <c r="A123" s="1580"/>
      <c r="B123" s="1580"/>
      <c r="C123" s="1580"/>
      <c r="D123" s="1580"/>
      <c r="E123" s="1580"/>
      <c r="F123" s="1580"/>
      <c r="G123" s="1580"/>
      <c r="H123" s="1580"/>
      <c r="I123" s="1580"/>
      <c r="J123" s="1580"/>
      <c r="K123" s="1580"/>
      <c r="L123" s="1580"/>
      <c r="M123" s="1580"/>
      <c r="N123" s="1580"/>
      <c r="O123" s="1580"/>
      <c r="P123" s="1580"/>
      <c r="Q123" s="1580"/>
      <c r="S123" s="1333"/>
      <c r="T123" s="1326"/>
      <c r="U123" s="1333"/>
      <c r="V123" s="1333"/>
      <c r="W123" s="1333"/>
      <c r="X123" s="1333"/>
      <c r="Y123" s="1333"/>
      <c r="Z123" s="1333"/>
      <c r="AA123" s="1333"/>
      <c r="AB123" s="1333"/>
      <c r="AC123" s="1333"/>
      <c r="AD123" s="1333"/>
      <c r="AE123" s="1333"/>
      <c r="AF123" s="1333"/>
      <c r="AG123" s="1333"/>
      <c r="AH123" s="1333"/>
    </row>
    <row r="124" spans="1:34" ht="18.75" customHeight="1">
      <c r="A124" s="1580"/>
      <c r="B124" s="1580"/>
      <c r="C124" s="1580"/>
      <c r="D124" s="1580"/>
      <c r="E124" s="1580"/>
      <c r="F124" s="1580"/>
      <c r="G124" s="1580"/>
      <c r="H124" s="1580"/>
      <c r="I124" s="1580"/>
      <c r="J124" s="1580"/>
      <c r="K124" s="1580"/>
      <c r="L124" s="1580"/>
      <c r="M124" s="1580"/>
      <c r="N124" s="1580"/>
      <c r="O124" s="1580"/>
      <c r="P124" s="1580"/>
      <c r="Q124" s="1580"/>
      <c r="S124" s="1333"/>
      <c r="T124" s="1326"/>
      <c r="U124" s="1326"/>
      <c r="V124" s="1326"/>
      <c r="W124" s="1326"/>
      <c r="X124" s="1326"/>
      <c r="Y124" s="1326"/>
      <c r="Z124" s="1326"/>
      <c r="AA124" s="1326"/>
    </row>
    <row r="125" spans="1:34" ht="18.75" customHeight="1">
      <c r="A125" s="1580"/>
      <c r="B125" s="1580"/>
      <c r="C125" s="1580"/>
      <c r="D125" s="1580"/>
      <c r="E125" s="1580"/>
      <c r="F125" s="1580"/>
      <c r="G125" s="1580"/>
      <c r="H125" s="1580"/>
      <c r="I125" s="1580"/>
      <c r="J125" s="1580"/>
      <c r="K125" s="1580"/>
      <c r="L125" s="1580"/>
      <c r="M125" s="1580"/>
      <c r="N125" s="1580"/>
      <c r="O125" s="1580"/>
      <c r="P125" s="1580"/>
      <c r="Q125" s="1580"/>
      <c r="S125" s="1333"/>
      <c r="T125" s="1326"/>
      <c r="U125" s="1326"/>
      <c r="V125" s="1326"/>
      <c r="W125" s="1326"/>
      <c r="X125" s="1326"/>
      <c r="Y125" s="1326"/>
      <c r="Z125" s="1326"/>
      <c r="AA125" s="1326"/>
    </row>
    <row r="126" spans="1:34" ht="18.75" customHeight="1">
      <c r="A126" s="1580"/>
      <c r="B126" s="1580"/>
      <c r="C126" s="1580"/>
      <c r="D126" s="1580"/>
      <c r="E126" s="1580"/>
      <c r="F126" s="1580"/>
      <c r="G126" s="1580"/>
      <c r="H126" s="1580"/>
      <c r="I126" s="1580"/>
      <c r="J126" s="1580"/>
      <c r="K126" s="1580"/>
      <c r="L126" s="1580"/>
      <c r="M126" s="1580"/>
      <c r="N126" s="1580"/>
      <c r="O126" s="1580"/>
      <c r="P126" s="1580"/>
      <c r="Q126" s="1580"/>
      <c r="S126" s="1333"/>
      <c r="T126" s="1326"/>
      <c r="U126" s="1326"/>
      <c r="V126" s="1326"/>
      <c r="W126" s="1326"/>
      <c r="X126" s="1326"/>
      <c r="Y126" s="1326"/>
      <c r="Z126" s="1326"/>
      <c r="AA126" s="1326"/>
    </row>
    <row r="127" spans="1:34" ht="18.75" customHeight="1">
      <c r="A127" s="1580"/>
      <c r="B127" s="1580"/>
      <c r="C127" s="1580"/>
      <c r="D127" s="1580"/>
      <c r="E127" s="1580"/>
      <c r="F127" s="1580"/>
      <c r="G127" s="1580"/>
      <c r="H127" s="1580"/>
      <c r="I127" s="1580"/>
      <c r="J127" s="1580"/>
      <c r="K127" s="1580"/>
      <c r="L127" s="1580"/>
      <c r="M127" s="1580"/>
      <c r="N127" s="1580"/>
      <c r="O127" s="1580"/>
      <c r="P127" s="1580"/>
      <c r="Q127" s="1580"/>
      <c r="S127" s="1333"/>
      <c r="T127" s="1326"/>
      <c r="U127" s="1326"/>
      <c r="V127" s="1326"/>
      <c r="W127" s="1326"/>
      <c r="X127" s="1326"/>
      <c r="Y127" s="1326"/>
      <c r="Z127" s="1326"/>
      <c r="AA127" s="1326"/>
    </row>
    <row r="128" spans="1:34" ht="18.75" customHeight="1">
      <c r="A128" s="1580"/>
      <c r="B128" s="1580"/>
      <c r="C128" s="1580"/>
      <c r="D128" s="1621"/>
      <c r="E128" s="1580"/>
      <c r="F128" s="1580"/>
      <c r="G128" s="1580"/>
      <c r="H128" s="1580"/>
      <c r="I128" s="1580"/>
      <c r="J128" s="1580"/>
      <c r="K128" s="1580"/>
      <c r="L128" s="1580"/>
      <c r="M128" s="1580"/>
      <c r="N128" s="1580"/>
      <c r="O128" s="1580"/>
      <c r="P128" s="1580"/>
      <c r="Q128" s="1580"/>
      <c r="S128" s="1333"/>
      <c r="T128" s="1326"/>
      <c r="U128" s="1326"/>
      <c r="V128" s="1326"/>
      <c r="W128" s="1326"/>
      <c r="X128" s="1326"/>
      <c r="Y128" s="1326"/>
      <c r="Z128" s="1326"/>
      <c r="AA128" s="1326"/>
    </row>
    <row r="129" spans="1:30">
      <c r="A129" s="1580"/>
      <c r="B129" s="1580"/>
      <c r="C129" s="1580"/>
      <c r="D129" s="1622"/>
      <c r="E129" s="1618"/>
      <c r="F129" s="1618"/>
      <c r="G129" s="1618"/>
      <c r="H129" s="1618"/>
      <c r="I129" s="1618"/>
      <c r="J129" s="1618"/>
      <c r="K129" s="1618"/>
      <c r="L129" s="1618"/>
      <c r="M129" s="1618"/>
      <c r="N129" s="1618"/>
      <c r="O129" s="1618"/>
      <c r="P129" s="1618"/>
      <c r="Q129" s="1618"/>
      <c r="S129" s="1333"/>
      <c r="T129" s="1326"/>
      <c r="U129" s="1326"/>
      <c r="V129" s="1326"/>
      <c r="W129" s="1326"/>
      <c r="X129" s="1326"/>
      <c r="Y129" s="1326"/>
      <c r="Z129" s="1326"/>
      <c r="AA129" s="1326"/>
    </row>
    <row r="130" spans="1:30">
      <c r="A130" s="1580"/>
      <c r="B130" s="1580"/>
      <c r="C130" s="1618"/>
      <c r="D130" s="1621"/>
      <c r="E130" s="1580"/>
      <c r="F130" s="1580"/>
      <c r="G130" s="1580"/>
      <c r="H130" s="1580"/>
      <c r="I130" s="1580"/>
      <c r="J130" s="1580"/>
      <c r="K130" s="1580"/>
      <c r="L130" s="1580"/>
      <c r="M130" s="1580"/>
      <c r="N130" s="1580"/>
      <c r="O130" s="1580"/>
      <c r="P130" s="1580"/>
      <c r="Q130" s="1580"/>
      <c r="S130" s="1333"/>
      <c r="T130" s="1326"/>
      <c r="U130" s="1326"/>
      <c r="V130" s="1326"/>
      <c r="W130" s="1326"/>
      <c r="X130" s="1326"/>
      <c r="Y130" s="1326"/>
      <c r="Z130" s="1326"/>
      <c r="AA130" s="1326"/>
    </row>
    <row r="131" spans="1:30">
      <c r="A131" s="1580"/>
      <c r="B131" s="1580"/>
      <c r="C131" s="1580"/>
      <c r="D131" s="1621"/>
      <c r="E131" s="1580"/>
      <c r="F131" s="1580"/>
      <c r="G131" s="1580"/>
      <c r="H131" s="1580"/>
      <c r="I131" s="1580"/>
      <c r="J131" s="1580"/>
      <c r="K131" s="1580"/>
      <c r="L131" s="1580"/>
      <c r="M131" s="1580"/>
      <c r="N131" s="1580"/>
      <c r="O131" s="1580"/>
      <c r="P131" s="1580"/>
      <c r="Q131" s="1580"/>
      <c r="S131" s="1333"/>
      <c r="T131" s="1326"/>
      <c r="U131" s="1326"/>
      <c r="V131" s="1326"/>
      <c r="W131" s="1326"/>
      <c r="X131" s="1326"/>
      <c r="Y131" s="1326"/>
      <c r="Z131" s="1326"/>
      <c r="AA131" s="1326"/>
    </row>
    <row r="132" spans="1:30">
      <c r="A132" s="1580"/>
      <c r="B132" s="1580"/>
      <c r="C132" s="1580"/>
      <c r="D132" s="1580"/>
      <c r="E132" s="1580"/>
      <c r="F132" s="1580"/>
      <c r="G132" s="1580"/>
      <c r="H132" s="1580"/>
      <c r="I132" s="1580"/>
      <c r="J132" s="1580"/>
      <c r="K132" s="1580"/>
      <c r="L132" s="1580"/>
      <c r="M132" s="1580"/>
      <c r="N132" s="1580"/>
      <c r="O132" s="1580"/>
      <c r="P132" s="1580"/>
      <c r="Q132" s="1580"/>
      <c r="S132" s="1333"/>
      <c r="T132" s="1326"/>
      <c r="U132" s="1326"/>
      <c r="V132" s="1326"/>
      <c r="W132" s="1326"/>
      <c r="X132" s="1326"/>
      <c r="Y132" s="1326"/>
      <c r="Z132" s="1326"/>
      <c r="AA132" s="1326"/>
    </row>
    <row r="133" spans="1:30">
      <c r="A133" s="1580"/>
      <c r="B133" s="1580"/>
      <c r="C133" s="1580"/>
      <c r="D133" s="1580"/>
      <c r="E133" s="1580"/>
      <c r="F133" s="1580"/>
      <c r="G133" s="1580"/>
      <c r="H133" s="1580"/>
      <c r="I133" s="1580"/>
      <c r="J133" s="1580"/>
      <c r="K133" s="1580"/>
      <c r="L133" s="1580"/>
      <c r="M133" s="1580"/>
      <c r="N133" s="1580"/>
      <c r="O133" s="1580"/>
      <c r="P133" s="1580"/>
      <c r="Q133" s="1580"/>
      <c r="S133" s="1333"/>
      <c r="T133" s="1326"/>
      <c r="U133" s="1326"/>
      <c r="V133" s="1326"/>
      <c r="W133" s="1326"/>
      <c r="X133" s="1326"/>
      <c r="Y133" s="1326"/>
      <c r="Z133" s="1326"/>
      <c r="AA133" s="1326"/>
    </row>
    <row r="134" spans="1:30">
      <c r="A134" s="1580"/>
      <c r="B134" s="1580"/>
      <c r="C134" s="1580"/>
      <c r="D134" s="1580"/>
      <c r="E134" s="1580"/>
      <c r="F134" s="1580"/>
      <c r="G134" s="1580"/>
      <c r="H134" s="1580"/>
      <c r="I134" s="1580"/>
      <c r="J134" s="1580"/>
      <c r="K134" s="1580"/>
      <c r="L134" s="1580"/>
      <c r="M134" s="1580"/>
      <c r="N134" s="1580"/>
      <c r="O134" s="1580"/>
      <c r="P134" s="1580"/>
      <c r="Q134" s="1580"/>
      <c r="S134" s="1333"/>
      <c r="T134" s="1326"/>
      <c r="U134" s="1326"/>
      <c r="V134" s="1326"/>
      <c r="W134" s="1326"/>
      <c r="X134" s="1326"/>
      <c r="Y134" s="1326"/>
      <c r="Z134" s="1326"/>
      <c r="AA134" s="1326"/>
    </row>
    <row r="135" spans="1:30">
      <c r="A135" s="1580"/>
      <c r="B135" s="1580"/>
      <c r="C135" s="1580"/>
      <c r="D135" s="1580"/>
      <c r="E135" s="1580"/>
      <c r="F135" s="1580"/>
      <c r="G135" s="1580"/>
      <c r="H135" s="1580"/>
      <c r="I135" s="1580"/>
      <c r="J135" s="1580"/>
      <c r="K135" s="1580"/>
      <c r="L135" s="1580"/>
      <c r="M135" s="1580"/>
      <c r="N135" s="1580"/>
      <c r="O135" s="1580"/>
      <c r="P135" s="1580"/>
      <c r="Q135" s="1580"/>
      <c r="S135" s="1333"/>
      <c r="T135" s="1326"/>
      <c r="U135" s="1326"/>
      <c r="V135" s="1326"/>
      <c r="W135" s="1326"/>
      <c r="X135" s="1326"/>
      <c r="Y135" s="1326"/>
      <c r="Z135" s="1326"/>
      <c r="AA135" s="1326"/>
    </row>
    <row r="136" spans="1:30">
      <c r="A136" s="1580"/>
      <c r="B136" s="1580"/>
      <c r="C136" s="1580"/>
      <c r="D136" s="1580"/>
      <c r="E136" s="1580"/>
      <c r="F136" s="1580"/>
      <c r="G136" s="1580"/>
      <c r="H136" s="1580"/>
      <c r="I136" s="1580"/>
      <c r="J136" s="1580"/>
      <c r="K136" s="1580"/>
      <c r="L136" s="1580"/>
      <c r="M136" s="1580"/>
      <c r="N136" s="1580"/>
      <c r="O136" s="1580"/>
      <c r="P136" s="1580"/>
      <c r="Q136" s="1580"/>
      <c r="S136" s="1333"/>
      <c r="T136" s="1326"/>
      <c r="U136" s="1326"/>
      <c r="V136" s="1326"/>
      <c r="W136" s="1326"/>
      <c r="X136" s="1326"/>
      <c r="Y136" s="1326"/>
      <c r="Z136" s="1326"/>
      <c r="AA136" s="1326"/>
    </row>
    <row r="137" spans="1:30">
      <c r="A137" s="1580"/>
      <c r="B137" s="1580"/>
      <c r="C137" s="1580"/>
      <c r="D137" s="1580"/>
      <c r="E137" s="1580"/>
      <c r="F137" s="1580"/>
      <c r="G137" s="1580"/>
      <c r="H137" s="1580"/>
      <c r="I137" s="1580"/>
      <c r="J137" s="1580"/>
      <c r="K137" s="1580"/>
      <c r="L137" s="1580"/>
      <c r="M137" s="1580"/>
      <c r="N137" s="1580"/>
      <c r="O137" s="1580"/>
      <c r="P137" s="1580"/>
      <c r="Q137" s="1580"/>
      <c r="S137" s="1333"/>
      <c r="T137" s="1326"/>
      <c r="U137" s="1326"/>
      <c r="V137" s="1326"/>
      <c r="W137" s="1326"/>
      <c r="X137" s="1326"/>
      <c r="Y137" s="1326"/>
      <c r="Z137" s="1326"/>
      <c r="AA137" s="1326"/>
      <c r="AB137" s="1326"/>
      <c r="AC137" s="1326"/>
      <c r="AD137" s="1326"/>
    </row>
    <row r="138" spans="1:30">
      <c r="A138" s="1580"/>
      <c r="B138" s="1580"/>
      <c r="C138" s="1580"/>
      <c r="D138" s="1580"/>
      <c r="E138" s="1580"/>
      <c r="F138" s="1580"/>
      <c r="G138" s="1580"/>
      <c r="H138" s="1580"/>
      <c r="I138" s="1580"/>
      <c r="J138" s="1580"/>
      <c r="K138" s="1580"/>
      <c r="L138" s="1580"/>
      <c r="M138" s="1580"/>
      <c r="N138" s="1580"/>
      <c r="O138" s="1580"/>
      <c r="P138" s="1580"/>
      <c r="Q138" s="1580"/>
      <c r="S138" s="1333"/>
      <c r="T138" s="1326"/>
      <c r="U138" s="1326"/>
      <c r="V138" s="1326"/>
      <c r="W138" s="1326"/>
      <c r="X138" s="1326"/>
      <c r="Y138" s="1326"/>
      <c r="Z138" s="1326"/>
      <c r="AA138" s="1326"/>
      <c r="AB138" s="1326"/>
      <c r="AC138" s="1326"/>
      <c r="AD138" s="1326"/>
    </row>
    <row r="139" spans="1:30">
      <c r="A139" s="1580"/>
      <c r="B139" s="1580"/>
      <c r="C139" s="1580"/>
      <c r="D139" s="1580"/>
      <c r="E139" s="1580"/>
      <c r="F139" s="1580"/>
      <c r="G139" s="1580"/>
      <c r="H139" s="1580"/>
      <c r="I139" s="1580"/>
      <c r="J139" s="1580"/>
      <c r="K139" s="1580"/>
      <c r="L139" s="1580"/>
      <c r="M139" s="1580"/>
      <c r="N139" s="1580"/>
      <c r="O139" s="1580"/>
      <c r="P139" s="1580"/>
      <c r="Q139" s="1580"/>
      <c r="S139" s="1333"/>
      <c r="T139" s="1326"/>
      <c r="U139" s="1326"/>
      <c r="V139" s="1326"/>
      <c r="W139" s="1326"/>
      <c r="X139" s="1326"/>
      <c r="Y139" s="1326"/>
      <c r="Z139" s="1326"/>
      <c r="AA139" s="1326"/>
      <c r="AB139" s="1326"/>
      <c r="AC139" s="1326"/>
      <c r="AD139" s="1326"/>
    </row>
    <row r="140" spans="1:30">
      <c r="A140" s="1580"/>
      <c r="B140" s="1580"/>
      <c r="C140" s="1580"/>
      <c r="D140" s="1580"/>
      <c r="E140" s="1580"/>
      <c r="F140" s="1580"/>
      <c r="G140" s="1580"/>
      <c r="H140" s="1580"/>
      <c r="I140" s="1580"/>
      <c r="J140" s="1580"/>
      <c r="K140" s="1580"/>
      <c r="L140" s="1580"/>
      <c r="M140" s="1580"/>
      <c r="N140" s="1580"/>
      <c r="O140" s="1580"/>
      <c r="P140" s="1580"/>
      <c r="Q140" s="1580"/>
      <c r="S140" s="1333"/>
      <c r="T140" s="1326"/>
      <c r="U140" s="1326"/>
      <c r="V140" s="1326"/>
      <c r="W140" s="1326"/>
      <c r="X140" s="1326"/>
      <c r="Y140" s="1326"/>
      <c r="Z140" s="1326"/>
      <c r="AA140" s="1326"/>
      <c r="AB140" s="1326"/>
      <c r="AC140" s="1326"/>
      <c r="AD140" s="1326"/>
    </row>
    <row r="141" spans="1:30">
      <c r="A141" s="1580"/>
      <c r="B141" s="1580"/>
      <c r="C141" s="1580"/>
      <c r="D141" s="1580"/>
      <c r="E141" s="1580"/>
      <c r="F141" s="1580"/>
      <c r="G141" s="1580"/>
      <c r="H141" s="1580"/>
      <c r="I141" s="1580"/>
      <c r="J141" s="1580"/>
      <c r="K141" s="1580"/>
      <c r="L141" s="1580"/>
      <c r="M141" s="1580"/>
      <c r="N141" s="1580"/>
      <c r="O141" s="1580"/>
      <c r="P141" s="1580"/>
      <c r="Q141" s="1580"/>
      <c r="S141" s="1333"/>
      <c r="T141" s="1326"/>
      <c r="U141" s="1326"/>
      <c r="V141" s="1326"/>
      <c r="W141" s="1326"/>
      <c r="X141" s="1326"/>
      <c r="Y141" s="1326"/>
      <c r="Z141" s="1326"/>
      <c r="AA141" s="1326"/>
      <c r="AB141" s="1326"/>
      <c r="AC141" s="1326"/>
      <c r="AD141" s="1326"/>
    </row>
    <row r="142" spans="1:30">
      <c r="A142" s="1580"/>
      <c r="B142" s="1580"/>
      <c r="C142" s="1580"/>
      <c r="D142" s="1580"/>
      <c r="E142" s="1580"/>
      <c r="F142" s="1580"/>
      <c r="G142" s="1580"/>
      <c r="H142" s="1580"/>
      <c r="I142" s="1580"/>
      <c r="J142" s="1580"/>
      <c r="K142" s="1580"/>
      <c r="L142" s="1580"/>
      <c r="M142" s="1580"/>
      <c r="N142" s="1580"/>
      <c r="O142" s="1580"/>
      <c r="P142" s="1580"/>
      <c r="Q142" s="1580"/>
      <c r="S142" s="1333"/>
      <c r="T142" s="1518"/>
      <c r="U142" s="1518"/>
      <c r="V142" s="1518"/>
      <c r="W142" s="1518"/>
      <c r="X142" s="1518"/>
      <c r="Y142" s="1518"/>
      <c r="Z142" s="1518"/>
      <c r="AA142" s="1518"/>
      <c r="AB142" s="1518"/>
      <c r="AC142" s="1518"/>
      <c r="AD142" s="1326"/>
    </row>
    <row r="143" spans="1:30">
      <c r="A143" s="1580"/>
      <c r="B143" s="1580"/>
      <c r="C143" s="1580"/>
      <c r="D143" s="1580"/>
      <c r="E143" s="1580"/>
      <c r="F143" s="1580"/>
      <c r="G143" s="1580"/>
      <c r="H143" s="1580"/>
      <c r="I143" s="1580"/>
      <c r="J143" s="1580"/>
      <c r="K143" s="1580"/>
      <c r="L143" s="1580"/>
      <c r="M143" s="1580"/>
      <c r="N143" s="1580"/>
      <c r="O143" s="1580"/>
      <c r="P143" s="1580"/>
      <c r="Q143" s="1580"/>
      <c r="S143" s="1333"/>
      <c r="T143" s="1518"/>
      <c r="U143" s="1518"/>
      <c r="V143" s="1518"/>
      <c r="W143" s="1518"/>
      <c r="X143" s="1518"/>
      <c r="Y143" s="1518"/>
      <c r="Z143" s="1518"/>
      <c r="AA143" s="1518"/>
      <c r="AB143" s="1518"/>
      <c r="AC143" s="1518"/>
      <c r="AD143" s="1326"/>
    </row>
    <row r="144" spans="1:30">
      <c r="A144" s="1580"/>
      <c r="B144" s="1580"/>
      <c r="C144" s="1580"/>
      <c r="D144" s="1580"/>
      <c r="E144" s="1580"/>
      <c r="F144" s="1580"/>
      <c r="G144" s="1580"/>
      <c r="H144" s="1580"/>
      <c r="I144" s="1580"/>
      <c r="J144" s="1580"/>
      <c r="K144" s="1580"/>
      <c r="L144" s="1580"/>
      <c r="M144" s="1580"/>
      <c r="N144" s="1580"/>
      <c r="O144" s="1580"/>
      <c r="P144" s="1580"/>
      <c r="Q144" s="1580"/>
      <c r="S144" s="1333"/>
      <c r="T144" s="1326"/>
      <c r="U144" s="1326"/>
      <c r="V144" s="1326"/>
      <c r="W144" s="1326"/>
      <c r="X144" s="1326"/>
      <c r="Y144" s="1326"/>
      <c r="Z144" s="1326"/>
      <c r="AA144" s="1326"/>
      <c r="AB144" s="1326"/>
      <c r="AC144" s="1326"/>
      <c r="AD144" s="1326"/>
    </row>
    <row r="145" spans="1:30">
      <c r="A145" s="1580"/>
      <c r="B145" s="1580"/>
      <c r="C145" s="1580"/>
      <c r="D145" s="1580"/>
      <c r="E145" s="1580"/>
      <c r="F145" s="1580"/>
      <c r="G145" s="1580"/>
      <c r="H145" s="1580"/>
      <c r="I145" s="1580"/>
      <c r="J145" s="1580"/>
      <c r="K145" s="1580"/>
      <c r="L145" s="1580"/>
      <c r="M145" s="1580"/>
      <c r="N145" s="1580"/>
      <c r="O145" s="1580"/>
      <c r="P145" s="1580"/>
      <c r="Q145" s="1580"/>
      <c r="T145" s="1326"/>
      <c r="U145" s="1326"/>
      <c r="V145" s="1326"/>
      <c r="W145" s="1326"/>
      <c r="X145" s="1326"/>
      <c r="Y145" s="1326"/>
      <c r="Z145" s="1326"/>
      <c r="AA145" s="1326"/>
      <c r="AB145" s="1326"/>
      <c r="AC145" s="1326"/>
      <c r="AD145" s="1326"/>
    </row>
    <row r="146" spans="1:30">
      <c r="A146" s="1580"/>
      <c r="B146" s="1580"/>
      <c r="C146" s="1580"/>
      <c r="D146" s="1580"/>
      <c r="E146" s="1580"/>
      <c r="F146" s="1580"/>
      <c r="G146" s="1580"/>
      <c r="H146" s="1580"/>
      <c r="I146" s="1580"/>
      <c r="J146" s="1580"/>
      <c r="K146" s="1580"/>
      <c r="L146" s="1580"/>
      <c r="M146" s="1580"/>
      <c r="N146" s="1580"/>
      <c r="O146" s="1580"/>
      <c r="P146" s="1580"/>
      <c r="Q146" s="1580"/>
      <c r="T146" s="1518"/>
      <c r="U146" s="1518"/>
      <c r="V146" s="1518"/>
      <c r="W146" s="1518"/>
      <c r="X146" s="1518"/>
      <c r="Y146" s="1518"/>
      <c r="Z146" s="1518"/>
      <c r="AA146" s="1518"/>
      <c r="AB146" s="1518"/>
      <c r="AC146" s="1518"/>
      <c r="AD146" s="1326"/>
    </row>
    <row r="147" spans="1:30">
      <c r="A147" s="1580"/>
      <c r="B147" s="1580"/>
      <c r="C147" s="1580"/>
      <c r="D147" s="1580"/>
      <c r="E147" s="1580"/>
      <c r="F147" s="1580"/>
      <c r="G147" s="1580"/>
      <c r="H147" s="1580"/>
      <c r="I147" s="1580"/>
      <c r="J147" s="1580"/>
      <c r="K147" s="1580"/>
      <c r="L147" s="1580"/>
      <c r="M147" s="1580"/>
      <c r="N147" s="1580"/>
      <c r="O147" s="1580"/>
      <c r="P147" s="1580"/>
      <c r="Q147" s="1580"/>
      <c r="T147" s="1518"/>
      <c r="U147" s="1518"/>
      <c r="V147" s="1518"/>
      <c r="W147" s="1518"/>
      <c r="X147" s="1518"/>
      <c r="Y147" s="1518"/>
      <c r="Z147" s="1518"/>
      <c r="AA147" s="1518"/>
      <c r="AB147" s="1518"/>
      <c r="AC147" s="1518"/>
      <c r="AD147" s="1326"/>
    </row>
    <row r="148" spans="1:30">
      <c r="A148" s="1580"/>
      <c r="B148" s="1580"/>
      <c r="C148" s="1580"/>
      <c r="D148" s="1580"/>
      <c r="E148" s="1580"/>
      <c r="F148" s="1580"/>
      <c r="G148" s="1580"/>
      <c r="H148" s="1580"/>
      <c r="I148" s="1580"/>
      <c r="J148" s="1580"/>
      <c r="K148" s="1580"/>
      <c r="L148" s="1580"/>
      <c r="M148" s="1580"/>
      <c r="N148" s="1580"/>
      <c r="O148" s="1580"/>
      <c r="P148" s="1580"/>
      <c r="Q148" s="1580"/>
      <c r="T148" s="1518"/>
      <c r="U148" s="1518"/>
      <c r="V148" s="1518"/>
      <c r="W148" s="1518"/>
      <c r="X148" s="1518"/>
      <c r="Y148" s="1518"/>
      <c r="Z148" s="1518"/>
      <c r="AA148" s="1518"/>
      <c r="AB148" s="1518"/>
      <c r="AC148" s="1518"/>
      <c r="AD148" s="1326"/>
    </row>
    <row r="149" spans="1:30">
      <c r="A149" s="1580"/>
      <c r="B149" s="1580"/>
      <c r="C149" s="1580"/>
      <c r="D149" s="1580"/>
      <c r="E149" s="1580"/>
      <c r="F149" s="1580"/>
      <c r="G149" s="1580"/>
      <c r="H149" s="1580"/>
      <c r="I149" s="1580"/>
      <c r="J149" s="1580"/>
      <c r="K149" s="1580"/>
      <c r="L149" s="1580"/>
      <c r="M149" s="1580"/>
      <c r="N149" s="1580"/>
      <c r="O149" s="1580"/>
      <c r="P149" s="1580"/>
      <c r="Q149" s="1580"/>
      <c r="T149" s="1518"/>
      <c r="U149" s="1518"/>
      <c r="V149" s="1518"/>
      <c r="W149" s="1518"/>
      <c r="X149" s="1518"/>
      <c r="Y149" s="1518"/>
      <c r="Z149" s="1518"/>
      <c r="AA149" s="1518"/>
      <c r="AB149" s="1518"/>
      <c r="AC149" s="1518"/>
      <c r="AD149" s="1326"/>
    </row>
    <row r="150" spans="1:30">
      <c r="A150" s="1580"/>
      <c r="B150" s="1580"/>
      <c r="C150" s="1580"/>
      <c r="D150" s="1580"/>
      <c r="E150" s="1580"/>
      <c r="F150" s="1580"/>
      <c r="G150" s="1580"/>
      <c r="H150" s="1580"/>
      <c r="I150" s="1580"/>
      <c r="J150" s="1580"/>
      <c r="K150" s="1580"/>
      <c r="L150" s="1580"/>
      <c r="M150" s="1580"/>
      <c r="N150" s="1580"/>
      <c r="O150" s="1580"/>
      <c r="P150" s="1580"/>
      <c r="Q150" s="1580"/>
      <c r="T150" s="1518"/>
      <c r="U150" s="1518"/>
      <c r="V150" s="1518"/>
      <c r="W150" s="1518"/>
      <c r="X150" s="1518"/>
      <c r="Y150" s="1518"/>
      <c r="Z150" s="1518"/>
      <c r="AA150" s="1518"/>
      <c r="AB150" s="1518"/>
      <c r="AC150" s="1518"/>
      <c r="AD150" s="1326"/>
    </row>
    <row r="151" spans="1:30">
      <c r="A151" s="1580"/>
      <c r="B151" s="1580"/>
      <c r="C151" s="1580"/>
      <c r="D151" s="1580"/>
      <c r="E151" s="1580"/>
      <c r="F151" s="1580"/>
      <c r="G151" s="1580"/>
      <c r="H151" s="1580"/>
      <c r="I151" s="1580"/>
      <c r="J151" s="1580"/>
      <c r="K151" s="1580"/>
      <c r="L151" s="1580"/>
      <c r="M151" s="1580"/>
      <c r="N151" s="1580"/>
      <c r="O151" s="1580"/>
      <c r="P151" s="1580"/>
      <c r="Q151" s="1580"/>
      <c r="T151" s="1326"/>
      <c r="U151" s="1326"/>
      <c r="V151" s="1326"/>
      <c r="W151" s="1326"/>
      <c r="X151" s="1326"/>
      <c r="Y151" s="1326"/>
      <c r="Z151" s="1326"/>
      <c r="AA151" s="1326"/>
      <c r="AB151" s="1326"/>
      <c r="AC151" s="1326"/>
      <c r="AD151" s="1326"/>
    </row>
    <row r="152" spans="1:30">
      <c r="A152" s="1580"/>
      <c r="B152" s="1580"/>
      <c r="C152" s="1580"/>
      <c r="D152" s="1580"/>
      <c r="E152" s="1580"/>
      <c r="F152" s="1580"/>
      <c r="G152" s="1580"/>
      <c r="H152" s="1580"/>
      <c r="I152" s="1580"/>
      <c r="J152" s="1580"/>
      <c r="K152" s="1580"/>
      <c r="L152" s="1580"/>
      <c r="M152" s="1580"/>
      <c r="N152" s="1580"/>
      <c r="O152" s="1580"/>
      <c r="P152" s="1580"/>
      <c r="Q152" s="1580"/>
      <c r="T152" s="1326"/>
      <c r="U152" s="1326"/>
      <c r="V152" s="1326"/>
      <c r="W152" s="1326"/>
      <c r="X152" s="1326"/>
      <c r="Y152" s="1326"/>
      <c r="Z152" s="1326"/>
      <c r="AA152" s="1326"/>
      <c r="AB152" s="1326"/>
      <c r="AC152" s="1326"/>
      <c r="AD152" s="1326"/>
    </row>
    <row r="153" spans="1:30">
      <c r="A153" s="1580"/>
      <c r="B153" s="1580"/>
      <c r="C153" s="1580"/>
      <c r="D153" s="1580"/>
      <c r="E153" s="1580"/>
      <c r="F153" s="1580"/>
      <c r="G153" s="1580"/>
      <c r="H153" s="1580"/>
      <c r="I153" s="1580"/>
      <c r="J153" s="1580"/>
      <c r="K153" s="1580"/>
      <c r="L153" s="1580"/>
      <c r="M153" s="1580"/>
      <c r="N153" s="1580"/>
      <c r="O153" s="1580"/>
      <c r="P153" s="1580"/>
      <c r="Q153" s="1580"/>
    </row>
    <row r="154" spans="1:30">
      <c r="A154" s="1580"/>
      <c r="B154" s="1580"/>
      <c r="C154" s="1580"/>
      <c r="D154" s="1580"/>
      <c r="E154" s="1580"/>
      <c r="F154" s="1580"/>
      <c r="G154" s="1580"/>
      <c r="H154" s="1580"/>
      <c r="I154" s="1580"/>
      <c r="J154" s="1580"/>
      <c r="K154" s="1580"/>
      <c r="L154" s="1580"/>
      <c r="M154" s="1580"/>
      <c r="N154" s="1580"/>
      <c r="O154" s="1580"/>
      <c r="P154" s="1580"/>
      <c r="Q154" s="1580"/>
    </row>
    <row r="155" spans="1:30">
      <c r="A155" s="1580"/>
      <c r="B155" s="1580"/>
      <c r="C155" s="1580"/>
      <c r="D155" s="1580"/>
      <c r="E155" s="1580"/>
      <c r="F155" s="1580"/>
      <c r="G155" s="1580"/>
      <c r="H155" s="1580"/>
      <c r="I155" s="1580"/>
      <c r="J155" s="1580"/>
      <c r="K155" s="1580"/>
      <c r="L155" s="1580"/>
      <c r="M155" s="1580"/>
      <c r="N155" s="1580"/>
      <c r="O155" s="1580"/>
      <c r="P155" s="1580"/>
      <c r="Q155" s="1580"/>
    </row>
    <row r="156" spans="1:30">
      <c r="A156" s="1580"/>
      <c r="B156" s="1580"/>
      <c r="C156" s="1580"/>
      <c r="D156" s="1580"/>
      <c r="E156" s="1580"/>
      <c r="F156" s="1580"/>
      <c r="G156" s="1580"/>
      <c r="H156" s="1580"/>
      <c r="I156" s="1580"/>
      <c r="J156" s="1580"/>
      <c r="K156" s="1580"/>
      <c r="L156" s="1580"/>
      <c r="M156" s="1580"/>
      <c r="N156" s="1580"/>
      <c r="O156" s="1580"/>
      <c r="P156" s="1580"/>
      <c r="Q156" s="1580"/>
    </row>
    <row r="157" spans="1:30">
      <c r="A157" s="1580"/>
      <c r="B157" s="1580"/>
      <c r="C157" s="1580"/>
      <c r="D157" s="1580"/>
      <c r="E157" s="1580"/>
      <c r="F157" s="1580"/>
      <c r="G157" s="1580"/>
      <c r="H157" s="1580"/>
      <c r="I157" s="1580"/>
      <c r="J157" s="1580"/>
      <c r="K157" s="1580"/>
      <c r="L157" s="1580"/>
      <c r="M157" s="1580"/>
      <c r="N157" s="1580"/>
      <c r="O157" s="1580"/>
      <c r="P157" s="1580"/>
      <c r="Q157" s="1580"/>
    </row>
    <row r="158" spans="1:30">
      <c r="A158" s="1580"/>
      <c r="B158" s="1580"/>
      <c r="C158" s="1580"/>
      <c r="D158" s="1580"/>
      <c r="E158" s="1580"/>
      <c r="F158" s="1580"/>
      <c r="G158" s="1580"/>
      <c r="H158" s="1580"/>
      <c r="I158" s="1580"/>
      <c r="J158" s="1580"/>
      <c r="K158" s="1580"/>
      <c r="L158" s="1580"/>
      <c r="M158" s="1580"/>
      <c r="N158" s="1580"/>
      <c r="O158" s="1580"/>
      <c r="P158" s="1580"/>
      <c r="Q158" s="1580"/>
    </row>
    <row r="159" spans="1:30">
      <c r="A159" s="1580"/>
      <c r="B159" s="1580"/>
      <c r="C159" s="1580"/>
      <c r="D159" s="1580"/>
      <c r="E159" s="1580"/>
      <c r="F159" s="1580"/>
      <c r="G159" s="1580"/>
      <c r="H159" s="1580"/>
      <c r="I159" s="1580"/>
      <c r="J159" s="1580"/>
      <c r="K159" s="1580"/>
      <c r="L159" s="1580"/>
      <c r="M159" s="1580"/>
      <c r="N159" s="1580"/>
      <c r="O159" s="1580"/>
      <c r="P159" s="1580"/>
      <c r="Q159" s="1580"/>
    </row>
    <row r="160" spans="1:30">
      <c r="A160" s="1580"/>
      <c r="B160" s="1580"/>
      <c r="C160" s="1580"/>
      <c r="D160" s="1580"/>
      <c r="E160" s="1580"/>
      <c r="F160" s="1580"/>
      <c r="G160" s="1580"/>
      <c r="H160" s="1580"/>
      <c r="I160" s="1580"/>
      <c r="J160" s="1580"/>
      <c r="K160" s="1580"/>
      <c r="L160" s="1580"/>
      <c r="M160" s="1580"/>
      <c r="N160" s="1580"/>
      <c r="O160" s="1580"/>
      <c r="P160" s="1580"/>
      <c r="Q160" s="1580"/>
    </row>
    <row r="161" spans="1:18">
      <c r="A161" s="1580"/>
      <c r="B161" s="1580"/>
      <c r="C161" s="1580"/>
      <c r="D161" s="1580"/>
      <c r="E161" s="1580"/>
      <c r="F161" s="1580"/>
      <c r="G161" s="1580"/>
      <c r="H161" s="1580"/>
      <c r="I161" s="1580"/>
      <c r="J161" s="1580"/>
      <c r="K161" s="1580"/>
      <c r="L161" s="1580"/>
      <c r="M161" s="1580"/>
      <c r="N161" s="1580"/>
      <c r="O161" s="1580"/>
      <c r="P161" s="1580"/>
      <c r="Q161" s="1580"/>
    </row>
    <row r="162" spans="1:18">
      <c r="A162" s="1580"/>
      <c r="B162" s="1580"/>
      <c r="C162" s="1580"/>
      <c r="D162" s="1580"/>
      <c r="E162" s="1580"/>
      <c r="F162" s="1580"/>
      <c r="G162" s="1580"/>
      <c r="H162" s="1580"/>
      <c r="I162" s="1580"/>
      <c r="J162" s="1580"/>
      <c r="K162" s="1580"/>
      <c r="L162" s="1580"/>
      <c r="M162" s="1580"/>
      <c r="N162" s="1580"/>
      <c r="O162" s="1580"/>
      <c r="P162" s="1580"/>
      <c r="Q162" s="1580"/>
    </row>
    <row r="163" spans="1:18">
      <c r="A163" s="1580"/>
      <c r="B163" s="1580"/>
      <c r="C163" s="1580"/>
      <c r="D163" s="1580"/>
      <c r="E163" s="1580"/>
      <c r="F163" s="1580"/>
      <c r="G163" s="1580"/>
      <c r="H163" s="1580"/>
      <c r="I163" s="1580"/>
      <c r="J163" s="1580"/>
      <c r="K163" s="1580"/>
      <c r="L163" s="1580"/>
      <c r="M163" s="1580"/>
      <c r="N163" s="1580"/>
      <c r="O163" s="1580"/>
      <c r="P163" s="1580"/>
      <c r="Q163" s="1580"/>
    </row>
    <row r="164" spans="1:18">
      <c r="A164" s="1580"/>
      <c r="B164" s="1580"/>
      <c r="C164" s="1580"/>
      <c r="D164" s="1580"/>
      <c r="E164" s="1580"/>
      <c r="F164" s="1580"/>
      <c r="G164" s="1580"/>
      <c r="H164" s="1580"/>
      <c r="I164" s="1580"/>
      <c r="J164" s="1580"/>
      <c r="K164" s="1580"/>
      <c r="L164" s="1580"/>
      <c r="M164" s="1580"/>
      <c r="N164" s="1580"/>
      <c r="O164" s="1580"/>
      <c r="P164" s="1580"/>
      <c r="Q164" s="1580"/>
    </row>
    <row r="165" spans="1:18">
      <c r="A165" s="1580"/>
      <c r="B165" s="1580"/>
      <c r="C165" s="1580"/>
      <c r="D165" s="1580"/>
      <c r="E165" s="1580"/>
      <c r="F165" s="1580"/>
      <c r="G165" s="1580"/>
      <c r="H165" s="1580"/>
      <c r="I165" s="1580"/>
      <c r="J165" s="1580"/>
      <c r="K165" s="1580"/>
      <c r="L165" s="1580"/>
      <c r="M165" s="1580"/>
      <c r="N165" s="1580"/>
      <c r="O165" s="1580"/>
      <c r="P165" s="1580"/>
      <c r="Q165" s="1580"/>
    </row>
    <row r="166" spans="1:18">
      <c r="A166" s="1580"/>
      <c r="B166" s="1580"/>
      <c r="C166" s="1580"/>
      <c r="D166" s="1580"/>
      <c r="E166" s="1580"/>
      <c r="F166" s="1580"/>
      <c r="G166" s="1580"/>
      <c r="H166" s="1580"/>
      <c r="I166" s="1580"/>
      <c r="J166" s="1580"/>
      <c r="K166" s="1580"/>
      <c r="L166" s="1580"/>
      <c r="M166" s="1580"/>
      <c r="N166" s="1580"/>
      <c r="O166" s="1580"/>
      <c r="P166" s="1580"/>
      <c r="Q166" s="1580"/>
    </row>
    <row r="167" spans="1:18">
      <c r="A167" s="1580"/>
      <c r="B167" s="1580"/>
      <c r="C167" s="1580"/>
      <c r="D167" s="1580"/>
      <c r="E167" s="1580"/>
      <c r="F167" s="1580"/>
      <c r="G167" s="1580"/>
      <c r="H167" s="1580"/>
      <c r="I167" s="1580"/>
      <c r="J167" s="1580"/>
      <c r="K167" s="1580"/>
      <c r="L167" s="1580"/>
      <c r="M167" s="1580"/>
      <c r="N167" s="1580"/>
      <c r="O167" s="1580"/>
      <c r="P167" s="1580"/>
      <c r="Q167" s="1580"/>
    </row>
    <row r="168" spans="1:18">
      <c r="A168" s="1580"/>
      <c r="B168" s="1580"/>
      <c r="C168" s="1580"/>
      <c r="D168" s="1580"/>
      <c r="E168" s="1580"/>
      <c r="F168" s="1580"/>
      <c r="G168" s="1580"/>
      <c r="H168" s="1580"/>
      <c r="I168" s="1580"/>
      <c r="J168" s="1580"/>
      <c r="K168" s="1580"/>
      <c r="L168" s="1580"/>
      <c r="M168" s="1580"/>
      <c r="N168" s="1580"/>
      <c r="O168" s="1580"/>
      <c r="P168" s="1580"/>
      <c r="Q168" s="1580"/>
    </row>
    <row r="169" spans="1:18">
      <c r="A169" s="1580"/>
      <c r="B169" s="1580"/>
      <c r="C169" s="1580"/>
      <c r="D169" s="1580"/>
      <c r="E169" s="1580"/>
      <c r="F169" s="1580"/>
      <c r="G169" s="1580"/>
      <c r="H169" s="1580"/>
      <c r="I169" s="1580"/>
      <c r="J169" s="1580"/>
      <c r="K169" s="1580"/>
      <c r="L169" s="1580"/>
      <c r="M169" s="1580"/>
      <c r="N169" s="1580"/>
      <c r="O169" s="1580"/>
      <c r="P169" s="1580"/>
      <c r="Q169" s="1580"/>
    </row>
    <row r="170" spans="1:18">
      <c r="A170" s="1580"/>
      <c r="B170" s="1580"/>
      <c r="C170" s="1580"/>
      <c r="D170" s="1580"/>
      <c r="E170" s="1580"/>
      <c r="F170" s="1580"/>
      <c r="G170" s="1580"/>
      <c r="H170" s="1580"/>
      <c r="I170" s="1580"/>
      <c r="J170" s="1580"/>
      <c r="K170" s="1580"/>
      <c r="L170" s="1580"/>
      <c r="M170" s="1580"/>
      <c r="N170" s="1580"/>
      <c r="O170" s="1580"/>
      <c r="P170" s="1580"/>
      <c r="Q170" s="1580"/>
    </row>
    <row r="171" spans="1:18">
      <c r="A171" s="1580"/>
      <c r="B171" s="1580"/>
      <c r="C171" s="1580"/>
      <c r="D171" s="1580"/>
      <c r="E171" s="1618"/>
      <c r="F171" s="1618"/>
      <c r="G171" s="1618"/>
      <c r="H171" s="1618"/>
      <c r="I171" s="1618"/>
      <c r="J171" s="1618"/>
      <c r="K171" s="1618"/>
      <c r="L171" s="1618"/>
      <c r="M171" s="1618"/>
      <c r="N171" s="1618"/>
      <c r="O171" s="1618"/>
      <c r="P171" s="1618"/>
      <c r="Q171" s="1618"/>
      <c r="R171" s="1329"/>
    </row>
    <row r="172" spans="1:18">
      <c r="A172" s="1580"/>
      <c r="B172" s="1580"/>
      <c r="C172" s="1580"/>
      <c r="D172" s="1580"/>
      <c r="E172" s="1618"/>
      <c r="F172" s="1618"/>
      <c r="G172" s="1618"/>
      <c r="H172" s="1618"/>
      <c r="I172" s="1618"/>
      <c r="J172" s="1618"/>
      <c r="K172" s="1618"/>
      <c r="L172" s="1618"/>
      <c r="M172" s="1618"/>
      <c r="N172" s="1618"/>
      <c r="O172" s="1618"/>
      <c r="P172" s="1618"/>
      <c r="Q172" s="1618"/>
      <c r="R172" s="1329"/>
    </row>
    <row r="173" spans="1:18">
      <c r="A173" s="1580"/>
      <c r="B173" s="1580"/>
      <c r="C173" s="1580"/>
      <c r="D173" s="1580"/>
      <c r="E173" s="1618"/>
      <c r="F173" s="1618"/>
      <c r="G173" s="1618"/>
      <c r="H173" s="1618"/>
      <c r="I173" s="1618"/>
      <c r="J173" s="1618"/>
      <c r="K173" s="1618"/>
      <c r="L173" s="1618"/>
      <c r="M173" s="1618"/>
      <c r="N173" s="1618"/>
      <c r="O173" s="1618"/>
      <c r="P173" s="1618"/>
      <c r="Q173" s="1618"/>
      <c r="R173" s="1329"/>
    </row>
    <row r="174" spans="1:18">
      <c r="A174" s="1580"/>
      <c r="B174" s="1580"/>
      <c r="C174" s="1580"/>
      <c r="D174" s="1580"/>
      <c r="E174" s="1618"/>
      <c r="F174" s="1618"/>
      <c r="G174" s="1618"/>
      <c r="H174" s="1618"/>
      <c r="I174" s="1618"/>
      <c r="J174" s="1618"/>
      <c r="K174" s="1618"/>
      <c r="L174" s="1618"/>
      <c r="M174" s="1618"/>
      <c r="N174" s="1618"/>
      <c r="O174" s="1618"/>
      <c r="P174" s="1618"/>
      <c r="Q174" s="1618"/>
      <c r="R174" s="1329"/>
    </row>
    <row r="175" spans="1:18">
      <c r="A175" s="1580"/>
      <c r="B175" s="1580"/>
      <c r="C175" s="1580"/>
      <c r="D175" s="1580"/>
      <c r="E175" s="1618"/>
      <c r="F175" s="1618"/>
      <c r="G175" s="1618"/>
      <c r="H175" s="1618"/>
      <c r="I175" s="1618"/>
      <c r="J175" s="1618"/>
      <c r="K175" s="1618"/>
      <c r="L175" s="1618"/>
      <c r="M175" s="1618"/>
      <c r="N175" s="1618"/>
      <c r="O175" s="1618"/>
      <c r="P175" s="1618"/>
      <c r="Q175" s="1618"/>
      <c r="R175" s="1329"/>
    </row>
    <row r="176" spans="1:18">
      <c r="A176" s="1580"/>
      <c r="B176" s="1580"/>
      <c r="C176" s="1580"/>
      <c r="D176" s="1580"/>
      <c r="E176" s="1618"/>
      <c r="F176" s="1618"/>
      <c r="G176" s="1618"/>
      <c r="H176" s="1618"/>
      <c r="I176" s="1618"/>
      <c r="J176" s="1618"/>
      <c r="K176" s="1618"/>
      <c r="L176" s="1618"/>
      <c r="M176" s="1618"/>
      <c r="N176" s="1618"/>
      <c r="O176" s="1618"/>
      <c r="P176" s="1618"/>
      <c r="Q176" s="1618"/>
      <c r="R176" s="1329"/>
    </row>
    <row r="177" spans="1:18">
      <c r="A177" s="1580"/>
      <c r="B177" s="1580"/>
      <c r="C177" s="1580"/>
      <c r="D177" s="1580"/>
      <c r="E177" s="1618"/>
      <c r="F177" s="1618"/>
      <c r="G177" s="1618"/>
      <c r="H177" s="1618"/>
      <c r="I177" s="1618"/>
      <c r="J177" s="1618"/>
      <c r="K177" s="1618"/>
      <c r="L177" s="1618"/>
      <c r="M177" s="1618"/>
      <c r="N177" s="1618"/>
      <c r="O177" s="1618"/>
      <c r="P177" s="1618"/>
      <c r="Q177" s="1618"/>
      <c r="R177" s="1329"/>
    </row>
    <row r="178" spans="1:18">
      <c r="A178" s="1580"/>
      <c r="B178" s="1580"/>
      <c r="C178" s="1580"/>
      <c r="D178" s="1580"/>
      <c r="E178" s="1618"/>
      <c r="F178" s="1618"/>
      <c r="G178" s="1618"/>
      <c r="H178" s="1618"/>
      <c r="I178" s="1618"/>
      <c r="J178" s="1618"/>
      <c r="K178" s="1618"/>
      <c r="L178" s="1618"/>
      <c r="M178" s="1618"/>
      <c r="N178" s="1618"/>
      <c r="O178" s="1618"/>
      <c r="P178" s="1618"/>
      <c r="Q178" s="1618"/>
      <c r="R178" s="1329"/>
    </row>
    <row r="179" spans="1:18">
      <c r="A179" s="1580"/>
      <c r="B179" s="1580"/>
      <c r="C179" s="1580"/>
      <c r="D179" s="1580"/>
      <c r="E179" s="1618"/>
      <c r="F179" s="1618"/>
      <c r="G179" s="1618"/>
      <c r="H179" s="1618"/>
      <c r="I179" s="1618"/>
      <c r="J179" s="1618"/>
      <c r="K179" s="1618"/>
      <c r="L179" s="1618"/>
      <c r="M179" s="1618"/>
      <c r="N179" s="1618"/>
      <c r="O179" s="1618"/>
      <c r="P179" s="1618"/>
      <c r="Q179" s="1618"/>
      <c r="R179" s="1329"/>
    </row>
    <row r="180" spans="1:18">
      <c r="A180" s="1580"/>
      <c r="B180" s="1580"/>
      <c r="C180" s="1580"/>
      <c r="D180" s="1580"/>
      <c r="E180" s="1618"/>
      <c r="F180" s="1618"/>
      <c r="G180" s="1618"/>
      <c r="H180" s="1618"/>
      <c r="I180" s="1618"/>
      <c r="J180" s="1618"/>
      <c r="K180" s="1618"/>
      <c r="L180" s="1618"/>
      <c r="M180" s="1618"/>
      <c r="N180" s="1618"/>
      <c r="O180" s="1618"/>
      <c r="P180" s="1618"/>
      <c r="Q180" s="1618"/>
      <c r="R180" s="1329"/>
    </row>
    <row r="181" spans="1:18">
      <c r="A181" s="1580"/>
      <c r="B181" s="1580"/>
      <c r="C181" s="1580"/>
      <c r="D181" s="1580"/>
      <c r="E181" s="1618"/>
      <c r="F181" s="1618"/>
      <c r="G181" s="1618"/>
      <c r="H181" s="1618"/>
      <c r="I181" s="1618"/>
      <c r="J181" s="1618"/>
      <c r="K181" s="1618"/>
      <c r="L181" s="1618"/>
      <c r="M181" s="1618"/>
      <c r="N181" s="1618"/>
      <c r="O181" s="1618"/>
      <c r="P181" s="1618"/>
      <c r="Q181" s="1618"/>
      <c r="R181" s="1329"/>
    </row>
    <row r="182" spans="1:18">
      <c r="A182" s="1580"/>
      <c r="B182" s="1580"/>
      <c r="C182" s="1580"/>
      <c r="D182" s="1580"/>
      <c r="E182" s="1618"/>
      <c r="F182" s="1618"/>
      <c r="G182" s="1618"/>
      <c r="H182" s="1618"/>
      <c r="I182" s="1618"/>
      <c r="J182" s="1618"/>
      <c r="K182" s="1618"/>
      <c r="L182" s="1618"/>
      <c r="M182" s="1618"/>
      <c r="N182" s="1618"/>
      <c r="O182" s="1618"/>
      <c r="P182" s="1618"/>
      <c r="Q182" s="1618"/>
      <c r="R182" s="1329"/>
    </row>
    <row r="183" spans="1:18">
      <c r="A183" s="1580"/>
      <c r="B183" s="1580"/>
      <c r="C183" s="1580"/>
      <c r="D183" s="1580"/>
      <c r="E183" s="1618"/>
      <c r="F183" s="1618"/>
      <c r="G183" s="1618"/>
      <c r="H183" s="1618"/>
      <c r="I183" s="1618"/>
      <c r="J183" s="1618"/>
      <c r="K183" s="1618"/>
      <c r="L183" s="1618"/>
      <c r="M183" s="1618"/>
      <c r="N183" s="1618"/>
      <c r="O183" s="1618"/>
      <c r="P183" s="1618"/>
      <c r="Q183" s="1618"/>
      <c r="R183" s="1329"/>
    </row>
    <row r="184" spans="1:18">
      <c r="A184" s="1580"/>
      <c r="B184" s="1580"/>
      <c r="C184" s="1580"/>
      <c r="D184" s="1580"/>
      <c r="E184" s="1580"/>
      <c r="F184" s="1580"/>
      <c r="G184" s="1580"/>
      <c r="H184" s="1580"/>
      <c r="I184" s="1580"/>
      <c r="J184" s="1580"/>
      <c r="K184" s="1580"/>
      <c r="L184" s="1580"/>
      <c r="M184" s="1580"/>
      <c r="N184" s="1580"/>
      <c r="O184" s="1580"/>
      <c r="P184" s="1580"/>
      <c r="Q184" s="1580"/>
    </row>
    <row r="185" spans="1:18">
      <c r="A185" s="1580"/>
      <c r="B185" s="1580"/>
      <c r="C185" s="1580"/>
      <c r="D185" s="1580"/>
      <c r="E185" s="1580"/>
      <c r="F185" s="1580"/>
      <c r="G185" s="1580"/>
      <c r="H185" s="1580"/>
      <c r="I185" s="1580"/>
      <c r="J185" s="1580"/>
      <c r="K185" s="1580"/>
      <c r="L185" s="1580"/>
      <c r="M185" s="1580"/>
      <c r="N185" s="1580"/>
      <c r="O185" s="1580"/>
      <c r="P185" s="1580"/>
      <c r="Q185" s="1580"/>
    </row>
    <row r="186" spans="1:18">
      <c r="A186" s="1580"/>
      <c r="B186" s="1580"/>
      <c r="C186" s="1580"/>
      <c r="D186" s="1580"/>
      <c r="E186" s="1580"/>
      <c r="F186" s="1580"/>
      <c r="G186" s="1580"/>
      <c r="H186" s="1580"/>
      <c r="I186" s="1580"/>
      <c r="J186" s="1580"/>
      <c r="K186" s="1580"/>
      <c r="L186" s="1580"/>
      <c r="M186" s="1580"/>
      <c r="N186" s="1580"/>
      <c r="O186" s="1580"/>
      <c r="P186" s="1580"/>
      <c r="Q186" s="1580"/>
    </row>
    <row r="187" spans="1:18">
      <c r="A187" s="1580"/>
      <c r="B187" s="1580"/>
      <c r="C187" s="1580"/>
      <c r="D187" s="1580"/>
      <c r="E187" s="1580"/>
      <c r="F187" s="1580"/>
      <c r="G187" s="1580"/>
      <c r="H187" s="1580"/>
      <c r="I187" s="1580"/>
      <c r="J187" s="1580"/>
      <c r="K187" s="1580"/>
      <c r="L187" s="1580"/>
      <c r="M187" s="1580"/>
      <c r="N187" s="1580"/>
      <c r="O187" s="1580"/>
      <c r="P187" s="1580"/>
      <c r="Q187" s="1580"/>
    </row>
    <row r="188" spans="1:18">
      <c r="A188" s="1580"/>
      <c r="B188" s="1580"/>
      <c r="C188" s="1580"/>
      <c r="D188" s="1580"/>
      <c r="E188" s="1580"/>
      <c r="F188" s="1580"/>
      <c r="G188" s="1580"/>
      <c r="H188" s="1580"/>
      <c r="I188" s="1580"/>
      <c r="J188" s="1580"/>
      <c r="K188" s="1580"/>
      <c r="L188" s="1580"/>
      <c r="M188" s="1580"/>
      <c r="N188" s="1580"/>
      <c r="O188" s="1580"/>
      <c r="P188" s="1580"/>
      <c r="Q188" s="1580"/>
    </row>
    <row r="189" spans="1:18">
      <c r="A189" s="1580"/>
      <c r="B189" s="1580"/>
      <c r="C189" s="1580"/>
      <c r="D189" s="1580"/>
      <c r="E189" s="1580"/>
      <c r="F189" s="1580"/>
      <c r="G189" s="1580"/>
      <c r="H189" s="1580"/>
      <c r="I189" s="1580"/>
      <c r="J189" s="1580"/>
      <c r="K189" s="1580"/>
      <c r="L189" s="1580"/>
      <c r="M189" s="1580"/>
      <c r="N189" s="1580"/>
      <c r="O189" s="1580"/>
      <c r="P189" s="1580"/>
      <c r="Q189" s="1580"/>
    </row>
    <row r="190" spans="1:18">
      <c r="A190" s="1580"/>
      <c r="B190" s="1580"/>
      <c r="C190" s="1580"/>
      <c r="D190" s="1580"/>
      <c r="E190" s="1580"/>
      <c r="F190" s="1580"/>
      <c r="G190" s="1580"/>
      <c r="H190" s="1580"/>
      <c r="I190" s="1580"/>
      <c r="J190" s="1580"/>
      <c r="K190" s="1580"/>
      <c r="L190" s="1580"/>
      <c r="M190" s="1580"/>
      <c r="N190" s="1580"/>
      <c r="O190" s="1580"/>
      <c r="P190" s="1580"/>
      <c r="Q190" s="1580"/>
    </row>
    <row r="191" spans="1:18">
      <c r="A191" s="1580"/>
      <c r="B191" s="1580"/>
      <c r="C191" s="1580"/>
      <c r="D191" s="1580"/>
      <c r="E191" s="1580"/>
      <c r="F191" s="1580"/>
      <c r="G191" s="1580"/>
      <c r="H191" s="1580"/>
      <c r="I191" s="1580"/>
      <c r="J191" s="1580"/>
      <c r="K191" s="1580"/>
      <c r="L191" s="1580"/>
      <c r="M191" s="1580"/>
      <c r="N191" s="1580"/>
      <c r="O191" s="1580"/>
      <c r="P191" s="1580"/>
      <c r="Q191" s="1580"/>
    </row>
    <row r="192" spans="1:18">
      <c r="A192" s="1580"/>
      <c r="B192" s="1580"/>
      <c r="C192" s="1580"/>
      <c r="D192" s="1580"/>
      <c r="E192" s="1580"/>
      <c r="F192" s="1580"/>
      <c r="G192" s="1580"/>
      <c r="H192" s="1580"/>
      <c r="I192" s="1580"/>
      <c r="J192" s="1580"/>
      <c r="K192" s="1580"/>
      <c r="L192" s="1580"/>
      <c r="M192" s="1580"/>
      <c r="N192" s="1580"/>
      <c r="O192" s="1580"/>
      <c r="P192" s="1580"/>
      <c r="Q192" s="1580"/>
    </row>
    <row r="193" spans="1:17">
      <c r="A193" s="1580"/>
      <c r="B193" s="1580"/>
      <c r="C193" s="1580"/>
      <c r="D193" s="1580"/>
      <c r="E193" s="1580"/>
      <c r="F193" s="1580"/>
      <c r="G193" s="1580"/>
      <c r="H193" s="1580"/>
      <c r="I193" s="1580"/>
      <c r="J193" s="1580"/>
      <c r="K193" s="1580"/>
      <c r="L193" s="1580"/>
      <c r="M193" s="1580"/>
      <c r="N193" s="1580"/>
      <c r="O193" s="1580"/>
      <c r="P193" s="1580"/>
      <c r="Q193" s="1580"/>
    </row>
    <row r="194" spans="1:17">
      <c r="A194" s="1580"/>
      <c r="B194" s="1580"/>
      <c r="C194" s="1580"/>
      <c r="D194" s="1580"/>
      <c r="E194" s="1580"/>
      <c r="F194" s="1580"/>
      <c r="G194" s="1580"/>
      <c r="H194" s="1580"/>
      <c r="I194" s="1580"/>
      <c r="J194" s="1580"/>
      <c r="K194" s="1580"/>
      <c r="L194" s="1580"/>
      <c r="M194" s="1580"/>
      <c r="N194" s="1580"/>
      <c r="O194" s="1580"/>
      <c r="P194" s="1580"/>
      <c r="Q194" s="1580"/>
    </row>
    <row r="195" spans="1:17">
      <c r="A195" s="1580"/>
      <c r="B195" s="1580"/>
      <c r="C195" s="1580"/>
      <c r="D195" s="1580"/>
      <c r="E195" s="1580"/>
      <c r="F195" s="1580"/>
      <c r="G195" s="1580"/>
      <c r="H195" s="1580"/>
      <c r="I195" s="1580"/>
      <c r="J195" s="1580"/>
      <c r="K195" s="1580"/>
      <c r="L195" s="1580"/>
      <c r="M195" s="1580"/>
      <c r="N195" s="1580"/>
      <c r="O195" s="1580"/>
      <c r="P195" s="1580"/>
      <c r="Q195" s="1580"/>
    </row>
    <row r="196" spans="1:17">
      <c r="A196" s="1580"/>
      <c r="B196" s="1580"/>
      <c r="C196" s="1580"/>
      <c r="D196" s="1580"/>
      <c r="E196" s="1580"/>
      <c r="F196" s="1580"/>
      <c r="G196" s="1580"/>
      <c r="H196" s="1580"/>
      <c r="I196" s="1580"/>
      <c r="J196" s="1580"/>
      <c r="K196" s="1580"/>
      <c r="L196" s="1580"/>
      <c r="M196" s="1580"/>
      <c r="N196" s="1580"/>
      <c r="O196" s="1580"/>
      <c r="P196" s="1580"/>
      <c r="Q196" s="1580"/>
    </row>
    <row r="197" spans="1:17">
      <c r="A197" s="1580"/>
      <c r="B197" s="1580"/>
      <c r="C197" s="1580"/>
      <c r="D197" s="1580"/>
      <c r="E197" s="1580"/>
      <c r="F197" s="1580"/>
      <c r="G197" s="1580"/>
      <c r="H197" s="1580"/>
      <c r="I197" s="1580"/>
      <c r="J197" s="1580"/>
      <c r="K197" s="1580"/>
      <c r="L197" s="1580"/>
      <c r="M197" s="1580"/>
      <c r="N197" s="1580"/>
      <c r="O197" s="1580"/>
      <c r="P197" s="1580"/>
      <c r="Q197" s="1580"/>
    </row>
    <row r="198" spans="1:17">
      <c r="A198" s="1580"/>
      <c r="B198" s="1580"/>
      <c r="C198" s="1580"/>
      <c r="D198" s="1580"/>
      <c r="E198" s="1580"/>
      <c r="F198" s="1580"/>
      <c r="G198" s="1580"/>
      <c r="H198" s="1580"/>
      <c r="I198" s="1580"/>
      <c r="J198" s="1580"/>
      <c r="K198" s="1580"/>
      <c r="L198" s="1580"/>
      <c r="M198" s="1580"/>
      <c r="N198" s="1580"/>
      <c r="O198" s="1580"/>
      <c r="P198" s="1580"/>
      <c r="Q198" s="1580"/>
    </row>
    <row r="199" spans="1:17">
      <c r="A199" s="1580"/>
      <c r="B199" s="1580"/>
      <c r="C199" s="1580"/>
      <c r="D199" s="1580"/>
      <c r="E199" s="1580"/>
      <c r="F199" s="1580"/>
      <c r="G199" s="1580"/>
      <c r="H199" s="1580"/>
      <c r="I199" s="1580"/>
      <c r="J199" s="1580"/>
      <c r="K199" s="1580"/>
      <c r="L199" s="1580"/>
      <c r="M199" s="1580"/>
      <c r="N199" s="1580"/>
      <c r="O199" s="1580"/>
      <c r="P199" s="1580"/>
      <c r="Q199" s="1580"/>
    </row>
    <row r="200" spans="1:17">
      <c r="A200" s="1580"/>
      <c r="B200" s="1580"/>
      <c r="C200" s="1580"/>
      <c r="D200" s="1580"/>
      <c r="E200" s="1580"/>
      <c r="F200" s="1580"/>
      <c r="G200" s="1580"/>
      <c r="H200" s="1580"/>
      <c r="I200" s="1580"/>
      <c r="J200" s="1580"/>
      <c r="K200" s="1580"/>
      <c r="L200" s="1580"/>
      <c r="M200" s="1580"/>
      <c r="N200" s="1580"/>
      <c r="O200" s="1580"/>
      <c r="P200" s="1580"/>
      <c r="Q200" s="1580"/>
    </row>
    <row r="201" spans="1:17">
      <c r="A201" s="1580"/>
      <c r="B201" s="1580"/>
      <c r="C201" s="1580"/>
      <c r="D201" s="1580"/>
      <c r="E201" s="1580"/>
      <c r="F201" s="1580"/>
      <c r="G201" s="1580"/>
      <c r="H201" s="1580"/>
      <c r="I201" s="1580"/>
      <c r="J201" s="1580"/>
      <c r="K201" s="1580"/>
      <c r="L201" s="1580"/>
      <c r="M201" s="1580"/>
      <c r="N201" s="1580"/>
      <c r="O201" s="1580"/>
      <c r="P201" s="1580"/>
      <c r="Q201" s="1580"/>
    </row>
    <row r="202" spans="1:17">
      <c r="A202" s="1580"/>
      <c r="B202" s="1580"/>
      <c r="C202" s="1580"/>
      <c r="D202" s="1580"/>
      <c r="E202" s="1580"/>
      <c r="F202" s="1580"/>
      <c r="G202" s="1580"/>
      <c r="H202" s="1580"/>
      <c r="I202" s="1580"/>
      <c r="J202" s="1580"/>
      <c r="K202" s="1580"/>
      <c r="L202" s="1580"/>
      <c r="M202" s="1580"/>
      <c r="N202" s="1580"/>
      <c r="O202" s="1580"/>
      <c r="P202" s="1580"/>
      <c r="Q202" s="1580"/>
    </row>
    <row r="203" spans="1:17">
      <c r="A203" s="1580"/>
      <c r="B203" s="1580"/>
      <c r="C203" s="1580"/>
      <c r="D203" s="1580"/>
      <c r="E203" s="1580"/>
      <c r="F203" s="1580"/>
      <c r="G203" s="1580"/>
      <c r="H203" s="1580"/>
      <c r="I203" s="1580"/>
      <c r="J203" s="1580"/>
      <c r="K203" s="1580"/>
      <c r="L203" s="1580"/>
      <c r="M203" s="1580"/>
      <c r="N203" s="1580"/>
      <c r="O203" s="1580"/>
      <c r="P203" s="1580"/>
      <c r="Q203" s="1580"/>
    </row>
    <row r="204" spans="1:17">
      <c r="A204" s="1580"/>
      <c r="B204" s="1580"/>
      <c r="C204" s="1580"/>
      <c r="D204" s="1580"/>
      <c r="E204" s="1580"/>
      <c r="F204" s="1580"/>
      <c r="G204" s="1580"/>
      <c r="H204" s="1580"/>
      <c r="I204" s="1580"/>
      <c r="J204" s="1580"/>
      <c r="K204" s="1580"/>
      <c r="L204" s="1580"/>
      <c r="M204" s="1580"/>
      <c r="N204" s="1580"/>
      <c r="O204" s="1580"/>
      <c r="P204" s="1580"/>
      <c r="Q204" s="1580"/>
    </row>
    <row r="205" spans="1:17">
      <c r="A205" s="1580"/>
      <c r="B205" s="1580"/>
      <c r="C205" s="1580"/>
      <c r="D205" s="1580"/>
      <c r="E205" s="1580"/>
      <c r="F205" s="1580"/>
      <c r="G205" s="1580"/>
      <c r="H205" s="1580"/>
      <c r="I205" s="1580"/>
      <c r="J205" s="1580"/>
      <c r="K205" s="1580"/>
      <c r="L205" s="1580"/>
      <c r="M205" s="1580"/>
      <c r="N205" s="1580"/>
      <c r="O205" s="1580"/>
      <c r="P205" s="1580"/>
      <c r="Q205" s="1580"/>
    </row>
    <row r="206" spans="1:17">
      <c r="A206" s="1580"/>
      <c r="B206" s="1580"/>
      <c r="C206" s="1580"/>
      <c r="D206" s="1580"/>
      <c r="E206" s="1580"/>
      <c r="F206" s="1580"/>
      <c r="G206" s="1580"/>
      <c r="H206" s="1580"/>
      <c r="I206" s="1580"/>
      <c r="J206" s="1580"/>
      <c r="K206" s="1580"/>
      <c r="L206" s="1580"/>
      <c r="M206" s="1580"/>
      <c r="N206" s="1580"/>
      <c r="O206" s="1580"/>
      <c r="P206" s="1580"/>
      <c r="Q206" s="1580"/>
    </row>
    <row r="207" spans="1:17">
      <c r="A207" s="1580"/>
      <c r="B207" s="1580"/>
      <c r="C207" s="1580"/>
      <c r="D207" s="1580"/>
      <c r="E207" s="1580"/>
      <c r="F207" s="1580"/>
      <c r="G207" s="1580"/>
      <c r="H207" s="1580"/>
      <c r="I207" s="1580"/>
      <c r="J207" s="1580"/>
      <c r="K207" s="1580"/>
      <c r="L207" s="1580"/>
      <c r="M207" s="1580"/>
      <c r="N207" s="1580"/>
      <c r="O207" s="1580"/>
      <c r="P207" s="1580"/>
      <c r="Q207" s="1580"/>
    </row>
    <row r="208" spans="1:17">
      <c r="A208" s="1580"/>
      <c r="B208" s="1580"/>
      <c r="C208" s="1580"/>
      <c r="D208" s="1580"/>
      <c r="E208" s="1580"/>
      <c r="F208" s="1580"/>
      <c r="G208" s="1580"/>
      <c r="H208" s="1580"/>
      <c r="I208" s="1580"/>
      <c r="J208" s="1580"/>
      <c r="K208" s="1580"/>
      <c r="L208" s="1580"/>
      <c r="M208" s="1580"/>
      <c r="N208" s="1580"/>
      <c r="O208" s="1580"/>
      <c r="P208" s="1580"/>
      <c r="Q208" s="1580"/>
    </row>
    <row r="209" spans="1:17">
      <c r="A209" s="1580"/>
      <c r="B209" s="1580"/>
      <c r="C209" s="1580"/>
      <c r="D209" s="1580"/>
      <c r="E209" s="1580"/>
      <c r="F209" s="1580"/>
      <c r="G209" s="1580"/>
      <c r="H209" s="1580"/>
      <c r="I209" s="1580"/>
      <c r="J209" s="1580"/>
      <c r="K209" s="1580"/>
      <c r="L209" s="1580"/>
      <c r="M209" s="1580"/>
      <c r="N209" s="1580"/>
      <c r="O209" s="1580"/>
      <c r="P209" s="1580"/>
      <c r="Q209" s="1580"/>
    </row>
    <row r="210" spans="1:17">
      <c r="A210" s="1580"/>
      <c r="B210" s="1580"/>
      <c r="C210" s="1580"/>
      <c r="D210" s="1580"/>
      <c r="E210" s="1580"/>
      <c r="F210" s="1580"/>
      <c r="G210" s="1580"/>
      <c r="H210" s="1580"/>
      <c r="I210" s="1580"/>
      <c r="J210" s="1580"/>
      <c r="K210" s="1580"/>
      <c r="L210" s="1580"/>
      <c r="M210" s="1580"/>
      <c r="N210" s="1580"/>
      <c r="O210" s="1580"/>
      <c r="P210" s="1580"/>
      <c r="Q210" s="1580"/>
    </row>
    <row r="211" spans="1:17">
      <c r="A211" s="1580"/>
      <c r="B211" s="1580"/>
      <c r="C211" s="1580"/>
      <c r="D211" s="1580"/>
      <c r="E211" s="1580"/>
      <c r="F211" s="1580"/>
      <c r="G211" s="1580"/>
      <c r="H211" s="1580"/>
      <c r="I211" s="1580"/>
      <c r="J211" s="1580"/>
      <c r="K211" s="1580"/>
      <c r="L211" s="1580"/>
      <c r="M211" s="1580"/>
      <c r="N211" s="1580"/>
      <c r="O211" s="1580"/>
      <c r="P211" s="1580"/>
      <c r="Q211" s="1580"/>
    </row>
    <row r="212" spans="1:17">
      <c r="A212" s="1580"/>
      <c r="B212" s="1580"/>
      <c r="C212" s="1580"/>
      <c r="D212" s="1580"/>
      <c r="E212" s="1580"/>
      <c r="F212" s="1580"/>
      <c r="G212" s="1580"/>
      <c r="H212" s="1580"/>
      <c r="I212" s="1580"/>
      <c r="J212" s="1580"/>
      <c r="K212" s="1580"/>
      <c r="L212" s="1580"/>
      <c r="M212" s="1580"/>
      <c r="N212" s="1580"/>
      <c r="O212" s="1580"/>
      <c r="P212" s="1580"/>
      <c r="Q212" s="1580"/>
    </row>
    <row r="213" spans="1:17">
      <c r="A213" s="1580"/>
      <c r="B213" s="1580"/>
      <c r="C213" s="1580"/>
      <c r="D213" s="1580"/>
      <c r="E213" s="1580"/>
      <c r="F213" s="1580"/>
      <c r="G213" s="1580"/>
      <c r="H213" s="1580"/>
      <c r="I213" s="1580"/>
      <c r="J213" s="1580"/>
      <c r="K213" s="1580"/>
      <c r="L213" s="1580"/>
      <c r="M213" s="1580"/>
      <c r="N213" s="1580"/>
      <c r="O213" s="1580"/>
      <c r="P213" s="1580"/>
      <c r="Q213" s="1580"/>
    </row>
    <row r="214" spans="1:17">
      <c r="A214" s="1580"/>
      <c r="B214" s="1580"/>
      <c r="C214" s="1580"/>
      <c r="D214" s="1580"/>
      <c r="E214" s="1580"/>
      <c r="F214" s="1580"/>
      <c r="G214" s="1580"/>
      <c r="H214" s="1580"/>
      <c r="I214" s="1580"/>
      <c r="J214" s="1580"/>
      <c r="K214" s="1580"/>
      <c r="L214" s="1580"/>
      <c r="M214" s="1580"/>
      <c r="N214" s="1580"/>
      <c r="O214" s="1580"/>
      <c r="P214" s="1580"/>
      <c r="Q214" s="1580"/>
    </row>
    <row r="215" spans="1:17">
      <c r="A215" s="1580"/>
      <c r="B215" s="1580"/>
      <c r="C215" s="1580"/>
      <c r="D215" s="1580"/>
      <c r="E215" s="1580"/>
      <c r="F215" s="1580"/>
      <c r="G215" s="1580"/>
      <c r="H215" s="1580"/>
      <c r="I215" s="1580"/>
      <c r="J215" s="1580"/>
      <c r="K215" s="1580"/>
      <c r="L215" s="1580"/>
      <c r="M215" s="1580"/>
      <c r="N215" s="1580"/>
      <c r="O215" s="1580"/>
      <c r="P215" s="1580"/>
      <c r="Q215" s="1580"/>
    </row>
    <row r="216" spans="1:17">
      <c r="A216" s="1580"/>
      <c r="B216" s="1580"/>
      <c r="C216" s="1580"/>
      <c r="D216" s="1580"/>
      <c r="E216" s="1580"/>
      <c r="F216" s="1580"/>
      <c r="G216" s="1580"/>
      <c r="H216" s="1580"/>
      <c r="I216" s="1580"/>
      <c r="J216" s="1580"/>
      <c r="K216" s="1580"/>
      <c r="L216" s="1580"/>
      <c r="M216" s="1580"/>
      <c r="N216" s="1580"/>
      <c r="O216" s="1580"/>
      <c r="P216" s="1580"/>
      <c r="Q216" s="1580"/>
    </row>
    <row r="217" spans="1:17">
      <c r="A217" s="1580"/>
      <c r="B217" s="1580"/>
      <c r="C217" s="1580"/>
      <c r="D217" s="1580"/>
      <c r="E217" s="1580"/>
      <c r="F217" s="1580"/>
      <c r="G217" s="1580"/>
      <c r="H217" s="1580"/>
      <c r="I217" s="1580"/>
      <c r="J217" s="1580"/>
      <c r="K217" s="1580"/>
      <c r="L217" s="1580"/>
      <c r="M217" s="1580"/>
      <c r="N217" s="1580"/>
      <c r="O217" s="1580"/>
      <c r="P217" s="1580"/>
      <c r="Q217" s="1580"/>
    </row>
    <row r="218" spans="1:17">
      <c r="A218" s="1580"/>
      <c r="B218" s="1580"/>
      <c r="C218" s="1580"/>
      <c r="D218" s="1580"/>
      <c r="E218" s="1580"/>
      <c r="F218" s="1580"/>
      <c r="G218" s="1580"/>
      <c r="H218" s="1580"/>
      <c r="I218" s="1580"/>
      <c r="J218" s="1580"/>
      <c r="K218" s="1580"/>
      <c r="L218" s="1580"/>
      <c r="M218" s="1580"/>
      <c r="N218" s="1580"/>
      <c r="O218" s="1580"/>
      <c r="P218" s="1580"/>
      <c r="Q218" s="1580"/>
    </row>
    <row r="219" spans="1:17">
      <c r="A219" s="1580"/>
      <c r="B219" s="1580"/>
      <c r="C219" s="1580"/>
      <c r="D219" s="1580"/>
      <c r="E219" s="1580"/>
      <c r="F219" s="1580"/>
      <c r="G219" s="1580"/>
      <c r="H219" s="1580"/>
      <c r="I219" s="1580"/>
      <c r="J219" s="1580"/>
      <c r="K219" s="1580"/>
      <c r="L219" s="1580"/>
      <c r="M219" s="1580"/>
      <c r="N219" s="1580"/>
      <c r="O219" s="1580"/>
      <c r="P219" s="1580"/>
      <c r="Q219" s="1580"/>
    </row>
    <row r="220" spans="1:17">
      <c r="A220" s="1580"/>
      <c r="B220" s="1580"/>
      <c r="C220" s="1580"/>
      <c r="D220" s="1580"/>
      <c r="E220" s="1580"/>
      <c r="F220" s="1580"/>
      <c r="G220" s="1580"/>
      <c r="H220" s="1580"/>
      <c r="I220" s="1580"/>
      <c r="J220" s="1580"/>
      <c r="K220" s="1580"/>
      <c r="L220" s="1580"/>
      <c r="M220" s="1580"/>
      <c r="N220" s="1580"/>
      <c r="O220" s="1580"/>
      <c r="P220" s="1580"/>
      <c r="Q220" s="1580"/>
    </row>
    <row r="221" spans="1:17">
      <c r="A221" s="1580"/>
      <c r="B221" s="1580"/>
      <c r="C221" s="1580"/>
      <c r="D221" s="1580"/>
      <c r="E221" s="1580"/>
      <c r="F221" s="1580"/>
      <c r="G221" s="1580"/>
      <c r="H221" s="1580"/>
      <c r="I221" s="1580"/>
      <c r="J221" s="1580"/>
      <c r="K221" s="1580"/>
      <c r="L221" s="1580"/>
      <c r="M221" s="1580"/>
      <c r="N221" s="1580"/>
      <c r="O221" s="1580"/>
      <c r="P221" s="1580"/>
      <c r="Q221" s="1580"/>
    </row>
    <row r="222" spans="1:17">
      <c r="A222" s="1580"/>
      <c r="B222" s="1580"/>
      <c r="C222" s="1580"/>
      <c r="D222" s="1580"/>
      <c r="E222" s="1580"/>
      <c r="F222" s="1580"/>
      <c r="G222" s="1580"/>
      <c r="H222" s="1580"/>
      <c r="I222" s="1580"/>
      <c r="J222" s="1580"/>
      <c r="K222" s="1580"/>
      <c r="L222" s="1580"/>
      <c r="M222" s="1580"/>
      <c r="N222" s="1580"/>
      <c r="O222" s="1580"/>
      <c r="P222" s="1580"/>
      <c r="Q222" s="1580"/>
    </row>
    <row r="223" spans="1:17">
      <c r="A223" s="1580"/>
      <c r="B223" s="1580"/>
      <c r="C223" s="1580"/>
      <c r="D223" s="1580"/>
      <c r="E223" s="1580"/>
      <c r="F223" s="1580"/>
      <c r="G223" s="1580"/>
      <c r="H223" s="1580"/>
      <c r="I223" s="1580"/>
      <c r="J223" s="1580"/>
      <c r="K223" s="1580"/>
      <c r="L223" s="1580"/>
      <c r="M223" s="1580"/>
      <c r="N223" s="1580"/>
      <c r="O223" s="1580"/>
      <c r="P223" s="1580"/>
      <c r="Q223" s="1580"/>
    </row>
    <row r="224" spans="1:17">
      <c r="A224" s="1580"/>
      <c r="B224" s="1580"/>
      <c r="C224" s="1580"/>
      <c r="D224" s="1580"/>
      <c r="E224" s="1580"/>
      <c r="F224" s="1580"/>
      <c r="G224" s="1580"/>
      <c r="H224" s="1580"/>
      <c r="I224" s="1580"/>
      <c r="J224" s="1580"/>
      <c r="K224" s="1580"/>
      <c r="L224" s="1580"/>
      <c r="M224" s="1580"/>
      <c r="N224" s="1580"/>
      <c r="O224" s="1580"/>
      <c r="P224" s="1580"/>
      <c r="Q224" s="1580"/>
    </row>
    <row r="225" spans="1:17">
      <c r="A225" s="1580"/>
      <c r="B225" s="1580"/>
      <c r="C225" s="1580"/>
      <c r="D225" s="1580"/>
      <c r="E225" s="1580"/>
      <c r="F225" s="1580"/>
      <c r="G225" s="1580"/>
      <c r="H225" s="1580"/>
      <c r="I225" s="1580"/>
      <c r="J225" s="1580"/>
      <c r="K225" s="1580"/>
      <c r="L225" s="1580"/>
      <c r="M225" s="1580"/>
      <c r="N225" s="1580"/>
      <c r="O225" s="1580"/>
      <c r="P225" s="1580"/>
      <c r="Q225" s="1580"/>
    </row>
    <row r="226" spans="1:17">
      <c r="A226" s="1580"/>
      <c r="B226" s="1580"/>
      <c r="C226" s="1580"/>
      <c r="D226" s="1580"/>
      <c r="E226" s="1580"/>
      <c r="F226" s="1580"/>
      <c r="G226" s="1580"/>
      <c r="H226" s="1580"/>
      <c r="I226" s="1580"/>
      <c r="J226" s="1580"/>
      <c r="K226" s="1580"/>
      <c r="L226" s="1580"/>
      <c r="M226" s="1580"/>
      <c r="N226" s="1580"/>
      <c r="O226" s="1580"/>
      <c r="P226" s="1580"/>
      <c r="Q226" s="1580"/>
    </row>
    <row r="227" spans="1:17">
      <c r="A227" s="1580"/>
      <c r="B227" s="1580"/>
      <c r="C227" s="1580"/>
      <c r="D227" s="1580"/>
      <c r="E227" s="1580"/>
      <c r="F227" s="1580"/>
      <c r="G227" s="1580"/>
      <c r="H227" s="1580"/>
      <c r="I227" s="1580"/>
      <c r="J227" s="1580"/>
      <c r="K227" s="1580"/>
      <c r="L227" s="1580"/>
      <c r="M227" s="1580"/>
      <c r="N227" s="1580"/>
      <c r="O227" s="1580"/>
      <c r="P227" s="1580"/>
      <c r="Q227" s="1580"/>
    </row>
    <row r="228" spans="1:17">
      <c r="A228" s="1580"/>
      <c r="B228" s="1580"/>
      <c r="C228" s="1580"/>
      <c r="D228" s="1580"/>
      <c r="E228" s="1580"/>
      <c r="F228" s="1580"/>
      <c r="G228" s="1580"/>
      <c r="H228" s="1580"/>
      <c r="I228" s="1580"/>
      <c r="J228" s="1580"/>
      <c r="K228" s="1580"/>
      <c r="L228" s="1580"/>
      <c r="M228" s="1580"/>
      <c r="N228" s="1580"/>
      <c r="O228" s="1580"/>
      <c r="P228" s="1580"/>
      <c r="Q228" s="1580"/>
    </row>
    <row r="229" spans="1:17">
      <c r="A229" s="1580"/>
      <c r="B229" s="1580"/>
      <c r="C229" s="1580"/>
      <c r="D229" s="1580"/>
      <c r="E229" s="1580"/>
      <c r="F229" s="1580"/>
      <c r="G229" s="1580"/>
      <c r="H229" s="1580"/>
      <c r="I229" s="1580"/>
      <c r="J229" s="1580"/>
      <c r="K229" s="1580"/>
      <c r="L229" s="1580"/>
      <c r="M229" s="1580"/>
      <c r="N229" s="1580"/>
      <c r="O229" s="1580"/>
      <c r="P229" s="1580"/>
      <c r="Q229" s="1580"/>
    </row>
    <row r="230" spans="1:17">
      <c r="A230" s="1580"/>
      <c r="B230" s="1580"/>
      <c r="C230" s="1580"/>
      <c r="D230" s="1580"/>
      <c r="E230" s="1580"/>
      <c r="F230" s="1580"/>
      <c r="G230" s="1580"/>
      <c r="H230" s="1580"/>
      <c r="I230" s="1580"/>
      <c r="J230" s="1580"/>
      <c r="K230" s="1580"/>
      <c r="L230" s="1580"/>
      <c r="M230" s="1580"/>
      <c r="N230" s="1580"/>
      <c r="O230" s="1580"/>
      <c r="P230" s="1580"/>
      <c r="Q230" s="1580"/>
    </row>
  </sheetData>
  <mergeCells count="2">
    <mergeCell ref="B74:C77"/>
    <mergeCell ref="B78:C78"/>
  </mergeCells>
  <pageMargins left="0.78740157480314965" right="0.78740157480314965" top="0.78740157480314965" bottom="0.59055118110236227" header="0" footer="0"/>
  <pageSetup paperSize="9" scale="39" fitToHeight="2" orientation="portrait" r:id="rId1"/>
  <headerFooter alignWithMargins="0"/>
  <rowBreaks count="1" manualBreakCount="1">
    <brk id="113" max="16" man="1"/>
  </rowBreaks>
  <colBreaks count="1" manualBreakCount="1">
    <brk id="17" max="113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/>
  <dimension ref="A1:EG269"/>
  <sheetViews>
    <sheetView view="pageBreakPreview" zoomScale="90" zoomScaleNormal="55" zoomScaleSheetLayoutView="90" zoomScalePageLayoutView="40" workbookViewId="0">
      <selection activeCell="Q252" sqref="Q252"/>
    </sheetView>
  </sheetViews>
  <sheetFormatPr baseColWidth="10" defaultRowHeight="12.75"/>
  <cols>
    <col min="1" max="1" width="1.85546875" customWidth="1"/>
    <col min="2" max="2" width="4.28515625" customWidth="1"/>
    <col min="3" max="3" width="49.28515625" customWidth="1"/>
    <col min="4" max="4" width="10.140625" customWidth="1"/>
    <col min="5" max="16" width="12.5703125" customWidth="1"/>
    <col min="17" max="17" width="13.42578125" bestFit="1" customWidth="1"/>
    <col min="18" max="18" width="2" style="1324" customWidth="1"/>
    <col min="19" max="19" width="8.85546875" style="1326" customWidth="1"/>
    <col min="20" max="20" width="9.28515625" style="1398" customWidth="1"/>
    <col min="21" max="32" width="8.85546875" style="1398" customWidth="1"/>
    <col min="33" max="33" width="10.28515625" style="1398" bestFit="1" customWidth="1"/>
    <col min="34" max="34" width="13.28515625" style="1398" customWidth="1"/>
    <col min="35" max="39" width="11.42578125" style="1324"/>
    <col min="40" max="137" width="11.42578125" style="8"/>
  </cols>
  <sheetData>
    <row r="1" spans="2:137" s="2" customFormat="1" ht="15.75">
      <c r="B1" s="18" t="s">
        <v>179</v>
      </c>
      <c r="R1" s="1330"/>
      <c r="S1" s="1326"/>
      <c r="T1" s="1398"/>
      <c r="U1" s="1579"/>
      <c r="V1" s="1398"/>
      <c r="W1" s="1398"/>
      <c r="X1" s="1398"/>
      <c r="Y1" s="1398"/>
      <c r="Z1" s="1398"/>
      <c r="AA1" s="1398"/>
      <c r="AB1" s="1398"/>
      <c r="AC1" s="1398"/>
      <c r="AD1" s="1398"/>
      <c r="AE1" s="1398"/>
      <c r="AF1" s="1398"/>
      <c r="AG1" s="1398"/>
      <c r="AH1" s="1398"/>
      <c r="AI1" s="1333"/>
      <c r="AJ1" s="1324"/>
      <c r="AK1" s="1324"/>
      <c r="AL1" s="1324"/>
      <c r="AM1" s="1324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</row>
    <row r="2" spans="2:137" s="2" customFormat="1" ht="15.75" thickBot="1">
      <c r="B2" s="38"/>
      <c r="R2" s="1330"/>
      <c r="S2" s="1326"/>
      <c r="T2" s="1398"/>
      <c r="U2" s="1579"/>
      <c r="V2" s="1398"/>
      <c r="W2" s="1398"/>
      <c r="X2" s="1398"/>
      <c r="Y2" s="1398"/>
      <c r="Z2" s="1398"/>
      <c r="AA2" s="1398"/>
      <c r="AB2" s="1398"/>
      <c r="AC2" s="1398"/>
      <c r="AD2" s="1398"/>
      <c r="AE2" s="1398"/>
      <c r="AF2" s="1398"/>
      <c r="AG2" s="1398"/>
      <c r="AH2" s="1398"/>
      <c r="AI2" s="1333"/>
      <c r="AJ2" s="1324"/>
      <c r="AK2" s="1324"/>
      <c r="AL2" s="1324"/>
      <c r="AM2" s="1324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</row>
    <row r="3" spans="2:137" ht="30.75" thickBot="1">
      <c r="B3" s="1692" t="s">
        <v>140</v>
      </c>
      <c r="C3" s="1693" t="s">
        <v>1</v>
      </c>
      <c r="D3" s="1693" t="s">
        <v>171</v>
      </c>
      <c r="E3" s="1693" t="s">
        <v>89</v>
      </c>
      <c r="F3" s="1693" t="s">
        <v>90</v>
      </c>
      <c r="G3" s="1693" t="s">
        <v>91</v>
      </c>
      <c r="H3" s="1693" t="s">
        <v>92</v>
      </c>
      <c r="I3" s="1693" t="s">
        <v>93</v>
      </c>
      <c r="J3" s="1693" t="s">
        <v>94</v>
      </c>
      <c r="K3" s="1693" t="s">
        <v>96</v>
      </c>
      <c r="L3" s="1693" t="s">
        <v>97</v>
      </c>
      <c r="M3" s="1693" t="s">
        <v>172</v>
      </c>
      <c r="N3" s="1693" t="s">
        <v>99</v>
      </c>
      <c r="O3" s="1693" t="s">
        <v>100</v>
      </c>
      <c r="P3" s="1694" t="s">
        <v>101</v>
      </c>
      <c r="Q3" s="1695" t="s">
        <v>173</v>
      </c>
      <c r="R3" s="1519"/>
      <c r="S3" s="1519"/>
      <c r="U3" s="1579"/>
      <c r="AI3" s="1333"/>
    </row>
    <row r="4" spans="2:137" s="2" customFormat="1" ht="18.75" customHeight="1">
      <c r="B4" s="1273">
        <v>1</v>
      </c>
      <c r="C4" s="16" t="s">
        <v>237</v>
      </c>
      <c r="D4" s="64" t="s">
        <v>46</v>
      </c>
      <c r="E4" s="146"/>
      <c r="F4" s="431"/>
      <c r="G4" s="431"/>
      <c r="H4" s="431"/>
      <c r="I4" s="431"/>
      <c r="J4" s="431"/>
      <c r="K4" s="431"/>
      <c r="L4" s="431"/>
      <c r="M4" s="431"/>
      <c r="N4" s="431"/>
      <c r="O4" s="431"/>
      <c r="P4" s="432"/>
      <c r="Q4" s="409">
        <f>SUM(E4:P4)</f>
        <v>0</v>
      </c>
      <c r="R4" s="1520"/>
      <c r="S4" s="1494"/>
      <c r="T4" s="1398"/>
      <c r="U4" s="2002"/>
      <c r="V4" s="1398"/>
      <c r="W4" s="1398"/>
      <c r="X4" s="1398"/>
      <c r="Y4" s="1398"/>
      <c r="Z4" s="1398"/>
      <c r="AA4" s="1398"/>
      <c r="AB4" s="1398"/>
      <c r="AC4" s="1398"/>
      <c r="AD4" s="1398"/>
      <c r="AE4" s="1398"/>
      <c r="AF4" s="1398"/>
      <c r="AG4" s="1398"/>
      <c r="AH4" s="1398"/>
      <c r="AI4" s="1333"/>
      <c r="AJ4" s="1324"/>
      <c r="AK4" s="1324"/>
      <c r="AL4" s="1324"/>
      <c r="AM4" s="1324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</row>
    <row r="5" spans="2:137" s="2" customFormat="1" ht="18.75" customHeight="1">
      <c r="B5" s="1273"/>
      <c r="C5" s="16"/>
      <c r="D5" s="64" t="s">
        <v>47</v>
      </c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7"/>
      <c r="Q5" s="409">
        <f>SUM(E5:P5)</f>
        <v>0</v>
      </c>
      <c r="R5" s="1520"/>
      <c r="S5" s="1494"/>
      <c r="T5" s="1398"/>
      <c r="U5" s="2002"/>
      <c r="V5" s="1398"/>
      <c r="W5" s="1398"/>
      <c r="X5" s="1398"/>
      <c r="Y5" s="1398"/>
      <c r="Z5" s="1398"/>
      <c r="AA5" s="1398"/>
      <c r="AB5" s="1398"/>
      <c r="AC5" s="1398"/>
      <c r="AD5" s="1398"/>
      <c r="AE5" s="1398"/>
      <c r="AF5" s="1398"/>
      <c r="AG5" s="1398"/>
      <c r="AH5" s="1398"/>
      <c r="AI5" s="1333"/>
      <c r="AJ5" s="1324"/>
      <c r="AK5" s="1324"/>
      <c r="AL5" s="1324"/>
      <c r="AM5" s="1324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</row>
    <row r="6" spans="2:137" s="2" customFormat="1" ht="18.75" customHeight="1">
      <c r="B6" s="1273"/>
      <c r="C6" s="16"/>
      <c r="D6" s="64" t="s">
        <v>48</v>
      </c>
      <c r="E6" s="1280">
        <v>10.291419499999995</v>
      </c>
      <c r="F6" s="1280">
        <v>8.6301673999999977</v>
      </c>
      <c r="G6" s="1280">
        <v>8.9648727999999966</v>
      </c>
      <c r="H6" s="1280">
        <v>8.2388750999999978</v>
      </c>
      <c r="I6" s="1280">
        <v>8.393329900000003</v>
      </c>
      <c r="J6" s="1280">
        <v>7.0429178999999991</v>
      </c>
      <c r="K6" s="1280">
        <v>6.5249058999999985</v>
      </c>
      <c r="L6" s="1280">
        <v>7.062292400000004</v>
      </c>
      <c r="M6" s="1280">
        <v>8.1027660999999966</v>
      </c>
      <c r="N6" s="1280">
        <v>9.8675749999999915</v>
      </c>
      <c r="O6" s="1280">
        <v>10.005110799999995</v>
      </c>
      <c r="P6" s="1280">
        <v>10.110247400000002</v>
      </c>
      <c r="Q6" s="553">
        <f>SUM(E6:P6)</f>
        <v>103.23448019999998</v>
      </c>
      <c r="R6" s="1520"/>
      <c r="S6" s="1494"/>
      <c r="T6" s="1398"/>
      <c r="U6" s="2002"/>
      <c r="V6" s="1398"/>
      <c r="W6" s="1398"/>
      <c r="X6" s="1398"/>
      <c r="Y6" s="1398"/>
      <c r="Z6" s="1398"/>
      <c r="AA6" s="1398"/>
      <c r="AB6" s="1398"/>
      <c r="AC6" s="1398"/>
      <c r="AD6" s="1398"/>
      <c r="AE6" s="1398"/>
      <c r="AF6" s="1398"/>
      <c r="AG6" s="1398"/>
      <c r="AH6" s="1398"/>
      <c r="AI6" s="1333"/>
      <c r="AJ6" s="1324"/>
      <c r="AK6" s="1324"/>
      <c r="AL6" s="1324"/>
      <c r="AM6" s="1324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</row>
    <row r="7" spans="2:137" s="2" customFormat="1" ht="18.75" customHeight="1">
      <c r="B7" s="1273"/>
      <c r="C7" s="16"/>
      <c r="D7" s="64" t="s">
        <v>49</v>
      </c>
      <c r="E7" s="1280">
        <v>0.64996429999999983</v>
      </c>
      <c r="F7" s="1280">
        <v>0.57325069999999978</v>
      </c>
      <c r="G7" s="1280">
        <v>0.57087789999999972</v>
      </c>
      <c r="H7" s="1280">
        <v>0.54372310000000013</v>
      </c>
      <c r="I7" s="1280">
        <v>0.50345170000000006</v>
      </c>
      <c r="J7" s="1280">
        <v>0.45998299999999981</v>
      </c>
      <c r="K7" s="1280">
        <v>0.44514830000000011</v>
      </c>
      <c r="L7" s="1280">
        <v>0.47941179999999972</v>
      </c>
      <c r="M7" s="1280">
        <v>0.49712380000000012</v>
      </c>
      <c r="N7" s="1280">
        <v>0.52676499999999993</v>
      </c>
      <c r="O7" s="1280">
        <v>0.57315359999999993</v>
      </c>
      <c r="P7" s="1280">
        <v>0.60606429999999989</v>
      </c>
      <c r="Q7" s="97">
        <f>SUM(E7:P7)</f>
        <v>6.428917499999999</v>
      </c>
      <c r="R7" s="1520"/>
      <c r="S7" s="1494"/>
      <c r="T7" s="1398"/>
      <c r="U7" s="2002"/>
      <c r="V7" s="1398"/>
      <c r="W7" s="1398"/>
      <c r="X7" s="1398"/>
      <c r="Y7" s="1398"/>
      <c r="Z7" s="1398"/>
      <c r="AA7" s="1398"/>
      <c r="AB7" s="1398"/>
      <c r="AC7" s="1398"/>
      <c r="AD7" s="1398"/>
      <c r="AE7" s="1398"/>
      <c r="AF7" s="1398"/>
      <c r="AG7" s="1398"/>
      <c r="AH7" s="1398"/>
      <c r="AI7" s="1333"/>
      <c r="AJ7" s="1324"/>
      <c r="AK7" s="1324"/>
      <c r="AL7" s="1324"/>
      <c r="AM7" s="1324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</row>
    <row r="8" spans="2:137" s="2" customFormat="1" ht="18.75" customHeight="1">
      <c r="B8" s="1274"/>
      <c r="C8" s="1277"/>
      <c r="D8" s="68" t="s">
        <v>50</v>
      </c>
      <c r="E8" s="152">
        <v>10.941383799999997</v>
      </c>
      <c r="F8" s="152">
        <v>9.2034181000000004</v>
      </c>
      <c r="G8" s="152">
        <v>9.5357506999999995</v>
      </c>
      <c r="H8" s="152">
        <v>8.7825981999999971</v>
      </c>
      <c r="I8" s="152">
        <v>8.8967815999999988</v>
      </c>
      <c r="J8" s="152">
        <v>7.50290090000001</v>
      </c>
      <c r="K8" s="152">
        <v>6.9700542000000025</v>
      </c>
      <c r="L8" s="152">
        <v>7.541704200000007</v>
      </c>
      <c r="M8" s="152">
        <v>8.5998899000000009</v>
      </c>
      <c r="N8" s="152">
        <v>10.394340000000001</v>
      </c>
      <c r="O8" s="152">
        <v>10.578264399999997</v>
      </c>
      <c r="P8" s="153">
        <v>10.716311700000004</v>
      </c>
      <c r="Q8" s="416">
        <f>+SUM(Q4:Q7)</f>
        <v>109.66339769999998</v>
      </c>
      <c r="R8" s="1520"/>
      <c r="S8" s="1494"/>
      <c r="T8" s="1398"/>
      <c r="U8" s="2002"/>
      <c r="V8" s="1398"/>
      <c r="W8" s="1398"/>
      <c r="X8" s="1398"/>
      <c r="Y8" s="1398"/>
      <c r="Z8" s="1398"/>
      <c r="AA8" s="1398"/>
      <c r="AB8" s="1398"/>
      <c r="AC8" s="1398"/>
      <c r="AD8" s="1398"/>
      <c r="AE8" s="1398"/>
      <c r="AF8" s="1398"/>
      <c r="AG8" s="1398"/>
      <c r="AH8" s="1398"/>
      <c r="AI8" s="1333"/>
      <c r="AJ8" s="1324"/>
      <c r="AK8" s="1324"/>
      <c r="AL8" s="1324"/>
      <c r="AM8" s="1324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</row>
    <row r="9" spans="2:137" s="2" customFormat="1" ht="18.75" customHeight="1">
      <c r="B9" s="1279">
        <v>2</v>
      </c>
      <c r="C9" s="16" t="s">
        <v>267</v>
      </c>
      <c r="D9" s="63" t="s">
        <v>46</v>
      </c>
      <c r="E9" s="144"/>
      <c r="F9" s="150"/>
      <c r="G9" s="150"/>
      <c r="H9" s="150"/>
      <c r="I9" s="150"/>
      <c r="J9" s="150"/>
      <c r="K9" s="150"/>
      <c r="L9" s="150"/>
      <c r="M9" s="150"/>
      <c r="N9" s="150"/>
      <c r="O9" s="150"/>
      <c r="P9" s="151"/>
      <c r="Q9" s="415">
        <f>SUM(E9:P9)</f>
        <v>0</v>
      </c>
      <c r="R9" s="1520"/>
      <c r="S9" s="1494"/>
      <c r="T9" s="1398"/>
      <c r="U9" s="2002"/>
      <c r="V9" s="1398"/>
      <c r="W9" s="1398"/>
      <c r="X9" s="1398"/>
      <c r="Y9" s="1398"/>
      <c r="Z9" s="1398"/>
      <c r="AA9" s="1398"/>
      <c r="AB9" s="1398"/>
      <c r="AC9" s="1398"/>
      <c r="AD9" s="1398"/>
      <c r="AE9" s="1398"/>
      <c r="AF9" s="1398"/>
      <c r="AG9" s="1398"/>
      <c r="AH9" s="1398"/>
      <c r="AI9" s="1333"/>
      <c r="AJ9" s="1324"/>
      <c r="AK9" s="1324"/>
      <c r="AL9" s="1324"/>
      <c r="AM9" s="1324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</row>
    <row r="10" spans="2:137" s="2" customFormat="1" ht="18.75" customHeight="1">
      <c r="B10" s="1273"/>
      <c r="C10" s="16"/>
      <c r="D10" s="64" t="s">
        <v>47</v>
      </c>
      <c r="E10" s="146"/>
      <c r="F10" s="146"/>
      <c r="G10" s="146"/>
      <c r="H10" s="146"/>
      <c r="I10" s="146"/>
      <c r="J10" s="146"/>
      <c r="K10" s="146"/>
      <c r="L10" s="146"/>
      <c r="M10" s="146"/>
      <c r="N10" s="146"/>
      <c r="O10" s="146"/>
      <c r="P10" s="147"/>
      <c r="Q10" s="409">
        <f>SUM(E10:P10)</f>
        <v>0</v>
      </c>
      <c r="R10" s="1520"/>
      <c r="S10" s="1494"/>
      <c r="T10" s="1398"/>
      <c r="U10" s="2002"/>
      <c r="V10" s="1398"/>
      <c r="W10" s="1398"/>
      <c r="X10" s="1398"/>
      <c r="Y10" s="1398"/>
      <c r="Z10" s="1398"/>
      <c r="AA10" s="1398"/>
      <c r="AB10" s="1398"/>
      <c r="AC10" s="1398"/>
      <c r="AD10" s="1398"/>
      <c r="AE10" s="1398"/>
      <c r="AF10" s="1398"/>
      <c r="AG10" s="1398"/>
      <c r="AH10" s="1398"/>
      <c r="AI10" s="1333"/>
      <c r="AJ10" s="1324"/>
      <c r="AK10" s="1324"/>
      <c r="AL10" s="1324"/>
      <c r="AM10" s="1324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</row>
    <row r="11" spans="2:137" s="2" customFormat="1" ht="18.75" customHeight="1">
      <c r="B11" s="1273"/>
      <c r="C11" s="16"/>
      <c r="D11" s="64" t="s">
        <v>48</v>
      </c>
      <c r="E11" s="1280">
        <v>2.25087E-2</v>
      </c>
      <c r="F11" s="1280">
        <v>2.10352E-2</v>
      </c>
      <c r="G11" s="1280">
        <v>2.2795799999999998E-2</v>
      </c>
      <c r="H11" s="1280">
        <v>2.0633800000000001E-2</v>
      </c>
      <c r="I11" s="1280">
        <v>2.2043100000000003E-2</v>
      </c>
      <c r="J11" s="1280">
        <v>1.9917299999999999E-2</v>
      </c>
      <c r="K11" s="1280">
        <v>1.9954E-2</v>
      </c>
      <c r="L11" s="1280">
        <v>1.9986499999999997E-2</v>
      </c>
      <c r="M11" s="1280">
        <v>2.0418600000000002E-2</v>
      </c>
      <c r="N11" s="1280">
        <v>2.17246E-2</v>
      </c>
      <c r="O11" s="1280">
        <v>2.1180000000000001E-2</v>
      </c>
      <c r="P11" s="1280">
        <v>2.0690300000000002E-2</v>
      </c>
      <c r="Q11" s="429">
        <f>SUM(E11:P11)</f>
        <v>0.25288790000000005</v>
      </c>
      <c r="R11" s="1520"/>
      <c r="S11" s="1494"/>
      <c r="T11" s="1398"/>
      <c r="U11" s="2002"/>
      <c r="V11" s="1398"/>
      <c r="W11" s="1398"/>
      <c r="X11" s="1398"/>
      <c r="Y11" s="1398"/>
      <c r="Z11" s="1398"/>
      <c r="AA11" s="1398"/>
      <c r="AB11" s="1398"/>
      <c r="AC11" s="1398"/>
      <c r="AD11" s="1398"/>
      <c r="AE11" s="1398"/>
      <c r="AF11" s="1398"/>
      <c r="AG11" s="1398"/>
      <c r="AH11" s="1398"/>
      <c r="AI11" s="1333"/>
      <c r="AJ11" s="1324"/>
      <c r="AK11" s="1324"/>
      <c r="AL11" s="1324"/>
      <c r="AM11" s="1324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</row>
    <row r="12" spans="2:137" s="2" customFormat="1" ht="18.75" customHeight="1">
      <c r="B12" s="1273"/>
      <c r="C12" s="16"/>
      <c r="D12" s="64" t="s">
        <v>49</v>
      </c>
      <c r="E12" s="1280">
        <v>0.17719549999999998</v>
      </c>
      <c r="F12" s="1280">
        <v>0.1490177</v>
      </c>
      <c r="G12" s="1280">
        <v>0.16709900000000005</v>
      </c>
      <c r="H12" s="1280">
        <v>0.17318940000000005</v>
      </c>
      <c r="I12" s="1280">
        <v>0.18925189999999995</v>
      </c>
      <c r="J12" s="1280">
        <v>0.18235179999999998</v>
      </c>
      <c r="K12" s="1280">
        <v>0.1977669</v>
      </c>
      <c r="L12" s="1280">
        <v>0.18158249999999998</v>
      </c>
      <c r="M12" s="1280">
        <v>0.19313579999999997</v>
      </c>
      <c r="N12" s="1280">
        <v>0.19292800000000004</v>
      </c>
      <c r="O12" s="1280">
        <v>0.1921138</v>
      </c>
      <c r="P12" s="1280">
        <v>0.18588119999999997</v>
      </c>
      <c r="Q12" s="429">
        <f>SUM(E12:P12)</f>
        <v>2.1815134999999999</v>
      </c>
      <c r="R12" s="1520"/>
      <c r="S12" s="1494"/>
      <c r="T12" s="1398"/>
      <c r="U12" s="2002"/>
      <c r="V12" s="1398"/>
      <c r="W12" s="1398"/>
      <c r="X12" s="1398"/>
      <c r="Y12" s="1398"/>
      <c r="Z12" s="1398"/>
      <c r="AA12" s="1398"/>
      <c r="AB12" s="1398"/>
      <c r="AC12" s="1398"/>
      <c r="AD12" s="1398"/>
      <c r="AE12" s="1398"/>
      <c r="AF12" s="1398"/>
      <c r="AG12" s="1398"/>
      <c r="AH12" s="1398"/>
      <c r="AI12" s="1333"/>
      <c r="AJ12" s="1324"/>
      <c r="AK12" s="1324"/>
      <c r="AL12" s="1324"/>
      <c r="AM12" s="1324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</row>
    <row r="13" spans="2:137" s="2" customFormat="1" ht="18.75" customHeight="1">
      <c r="B13" s="1274"/>
      <c r="C13" s="1277"/>
      <c r="D13" s="68" t="s">
        <v>50</v>
      </c>
      <c r="E13" s="152">
        <v>0.19970420000000003</v>
      </c>
      <c r="F13" s="152">
        <v>0.17005290000000001</v>
      </c>
      <c r="G13" s="152">
        <v>0.18989479999999997</v>
      </c>
      <c r="H13" s="152">
        <v>0.1938232</v>
      </c>
      <c r="I13" s="152">
        <v>0.21129499999999998</v>
      </c>
      <c r="J13" s="152">
        <v>0.20226910000000001</v>
      </c>
      <c r="K13" s="152">
        <v>0.21772089999999991</v>
      </c>
      <c r="L13" s="152">
        <v>0.20156899999999997</v>
      </c>
      <c r="M13" s="152">
        <v>0.21355439999999998</v>
      </c>
      <c r="N13" s="152">
        <v>0.21465259999999997</v>
      </c>
      <c r="O13" s="152">
        <v>0.21329380000000006</v>
      </c>
      <c r="P13" s="152">
        <v>0.20657150000000002</v>
      </c>
      <c r="Q13" s="428">
        <f>+SUM(Q9:Q12)</f>
        <v>2.4344014</v>
      </c>
      <c r="R13" s="1520"/>
      <c r="S13" s="1494"/>
      <c r="T13" s="1398"/>
      <c r="U13" s="2002"/>
      <c r="V13" s="1398"/>
      <c r="W13" s="1398"/>
      <c r="X13" s="1398"/>
      <c r="Y13" s="1398"/>
      <c r="Z13" s="1398"/>
      <c r="AA13" s="1398"/>
      <c r="AB13" s="1398"/>
      <c r="AC13" s="1398"/>
      <c r="AD13" s="1398"/>
      <c r="AE13" s="1398"/>
      <c r="AF13" s="1398"/>
      <c r="AG13" s="1398"/>
      <c r="AH13" s="1398"/>
      <c r="AI13" s="1333"/>
      <c r="AJ13" s="1324"/>
      <c r="AK13" s="1324"/>
      <c r="AL13" s="1324"/>
      <c r="AM13" s="1324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</row>
    <row r="14" spans="2:137" s="2" customFormat="1" ht="18.75" customHeight="1">
      <c r="B14" s="1279">
        <v>3</v>
      </c>
      <c r="C14" s="16" t="s">
        <v>177</v>
      </c>
      <c r="D14" s="63" t="s">
        <v>46</v>
      </c>
      <c r="E14" s="144"/>
      <c r="F14" s="150"/>
      <c r="G14" s="150"/>
      <c r="H14" s="150"/>
      <c r="I14" s="150"/>
      <c r="J14" s="150"/>
      <c r="K14" s="150"/>
      <c r="L14" s="150"/>
      <c r="M14" s="150"/>
      <c r="N14" s="150"/>
      <c r="O14" s="150"/>
      <c r="P14" s="151"/>
      <c r="Q14" s="415">
        <f>SUM(E14:P14)</f>
        <v>0</v>
      </c>
      <c r="R14" s="1520"/>
      <c r="S14" s="1494"/>
      <c r="T14" s="1398"/>
      <c r="U14" s="2002"/>
      <c r="V14" s="1398"/>
      <c r="W14" s="1398"/>
      <c r="X14" s="1398"/>
      <c r="Y14" s="1398"/>
      <c r="Z14" s="1398"/>
      <c r="AA14" s="1398"/>
      <c r="AB14" s="1398"/>
      <c r="AC14" s="1398"/>
      <c r="AD14" s="1398"/>
      <c r="AE14" s="1398"/>
      <c r="AF14" s="1398"/>
      <c r="AG14" s="1398"/>
      <c r="AH14" s="1398"/>
      <c r="AI14" s="1333"/>
      <c r="AJ14" s="1324"/>
      <c r="AK14" s="1324"/>
      <c r="AL14" s="1324"/>
      <c r="AM14" s="1324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</row>
    <row r="15" spans="2:137" s="2" customFormat="1" ht="18.75" customHeight="1">
      <c r="B15" s="1273"/>
      <c r="C15" s="16"/>
      <c r="D15" s="64" t="s">
        <v>47</v>
      </c>
      <c r="E15" s="146"/>
      <c r="F15" s="146"/>
      <c r="G15" s="146"/>
      <c r="H15" s="146"/>
      <c r="I15" s="146"/>
      <c r="J15" s="146"/>
      <c r="K15" s="146"/>
      <c r="L15" s="146"/>
      <c r="M15" s="146"/>
      <c r="N15" s="146"/>
      <c r="O15" s="146"/>
      <c r="P15" s="147"/>
      <c r="Q15" s="409">
        <f>SUM(E15:P15)</f>
        <v>0</v>
      </c>
      <c r="R15" s="1520"/>
      <c r="S15" s="1494"/>
      <c r="T15" s="1398"/>
      <c r="U15" s="2002"/>
      <c r="V15" s="1398"/>
      <c r="W15" s="1398"/>
      <c r="X15" s="1398"/>
      <c r="Y15" s="1398"/>
      <c r="Z15" s="1398"/>
      <c r="AA15" s="1398"/>
      <c r="AB15" s="1398"/>
      <c r="AC15" s="1398"/>
      <c r="AD15" s="1398"/>
      <c r="AE15" s="1398"/>
      <c r="AF15" s="1398"/>
      <c r="AG15" s="1398"/>
      <c r="AH15" s="1398"/>
      <c r="AI15" s="1333"/>
      <c r="AJ15" s="1324"/>
      <c r="AK15" s="1324"/>
      <c r="AL15" s="1324"/>
      <c r="AM15" s="1324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</row>
    <row r="16" spans="2:137" s="2" customFormat="1" ht="18.75" customHeight="1">
      <c r="B16" s="1273"/>
      <c r="C16" s="16"/>
      <c r="D16" s="64" t="s">
        <v>48</v>
      </c>
      <c r="E16" s="1280">
        <v>24.86631659999999</v>
      </c>
      <c r="F16" s="1280">
        <v>20.509867299999996</v>
      </c>
      <c r="G16" s="1280">
        <v>23.032323999999999</v>
      </c>
      <c r="H16" s="1280">
        <v>21.234586100000012</v>
      </c>
      <c r="I16" s="1280">
        <v>20.179978299999984</v>
      </c>
      <c r="J16" s="1280">
        <v>17.808275699999992</v>
      </c>
      <c r="K16" s="1280">
        <v>17.594269799999985</v>
      </c>
      <c r="L16" s="1280">
        <v>18.04486900000003</v>
      </c>
      <c r="M16" s="1280">
        <v>19.761035599999996</v>
      </c>
      <c r="N16" s="1280">
        <v>21.681639699999984</v>
      </c>
      <c r="O16" s="1280">
        <v>21.423146000000024</v>
      </c>
      <c r="P16" s="1280">
        <v>22.260586300000003</v>
      </c>
      <c r="Q16" s="97">
        <f>SUM(E16:P16)</f>
        <v>248.39689440000001</v>
      </c>
      <c r="R16" s="1520"/>
      <c r="S16" s="1494"/>
      <c r="T16" s="1398"/>
      <c r="U16" s="2002"/>
      <c r="V16" s="1398"/>
      <c r="W16" s="1398"/>
      <c r="X16" s="1398"/>
      <c r="Y16" s="1398"/>
      <c r="Z16" s="1398"/>
      <c r="AA16" s="1398"/>
      <c r="AB16" s="1398"/>
      <c r="AC16" s="1398"/>
      <c r="AD16" s="1398"/>
      <c r="AE16" s="1398"/>
      <c r="AF16" s="1398"/>
      <c r="AG16" s="1398"/>
      <c r="AH16" s="1398"/>
      <c r="AI16" s="1333"/>
      <c r="AJ16" s="1324"/>
      <c r="AK16" s="1324"/>
      <c r="AL16" s="1324"/>
      <c r="AM16" s="1324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</row>
    <row r="17" spans="2:137" s="2" customFormat="1" ht="18.75" customHeight="1">
      <c r="B17" s="1273"/>
      <c r="C17" s="16"/>
      <c r="D17" s="64" t="s">
        <v>49</v>
      </c>
      <c r="E17" s="1280">
        <v>33.516402100000079</v>
      </c>
      <c r="F17" s="1280">
        <v>34.276239100000005</v>
      </c>
      <c r="G17" s="1280">
        <v>34.06331180000015</v>
      </c>
      <c r="H17" s="1280">
        <v>32.098787899999934</v>
      </c>
      <c r="I17" s="1280">
        <v>31.096833199999882</v>
      </c>
      <c r="J17" s="1280">
        <v>30.477554299999934</v>
      </c>
      <c r="K17" s="1280">
        <v>29.365790100000034</v>
      </c>
      <c r="L17" s="1280">
        <v>30.608179600000064</v>
      </c>
      <c r="M17" s="1280">
        <v>29.86846829999994</v>
      </c>
      <c r="N17" s="1280">
        <v>30.915658300000047</v>
      </c>
      <c r="O17" s="1280">
        <v>32.349149499999896</v>
      </c>
      <c r="P17" s="1280">
        <v>34.08776169999993</v>
      </c>
      <c r="Q17" s="97">
        <f>SUM(E17:P17)</f>
        <v>382.72413589999985</v>
      </c>
      <c r="R17" s="1520"/>
      <c r="S17" s="1494"/>
      <c r="T17" s="1398"/>
      <c r="U17" s="2002"/>
      <c r="V17" s="1398"/>
      <c r="W17" s="1398"/>
      <c r="X17" s="1398"/>
      <c r="Y17" s="1398"/>
      <c r="Z17" s="1398"/>
      <c r="AA17" s="1398"/>
      <c r="AB17" s="1398"/>
      <c r="AC17" s="1398"/>
      <c r="AD17" s="1398"/>
      <c r="AE17" s="1398"/>
      <c r="AF17" s="1398"/>
      <c r="AG17" s="1398"/>
      <c r="AH17" s="1398"/>
      <c r="AI17" s="1333"/>
      <c r="AJ17" s="1324"/>
      <c r="AK17" s="1324"/>
      <c r="AL17" s="1324"/>
      <c r="AM17" s="1324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</row>
    <row r="18" spans="2:137" s="2" customFormat="1" ht="18.75" customHeight="1">
      <c r="B18" s="1274"/>
      <c r="C18" s="1277"/>
      <c r="D18" s="68" t="s">
        <v>50</v>
      </c>
      <c r="E18" s="152">
        <v>58.382718700000076</v>
      </c>
      <c r="F18" s="152">
        <v>54.786106399999802</v>
      </c>
      <c r="G18" s="152">
        <v>57.09563580000016</v>
      </c>
      <c r="H18" s="152">
        <v>53.333374000000077</v>
      </c>
      <c r="I18" s="152">
        <v>51.276811500000008</v>
      </c>
      <c r="J18" s="152">
        <v>48.28582999999982</v>
      </c>
      <c r="K18" s="152">
        <v>46.960059899999997</v>
      </c>
      <c r="L18" s="152">
        <v>48.653048600000027</v>
      </c>
      <c r="M18" s="152">
        <v>49.629503900000181</v>
      </c>
      <c r="N18" s="152">
        <v>52.597297999999988</v>
      </c>
      <c r="O18" s="152">
        <v>53.772295499999949</v>
      </c>
      <c r="P18" s="153">
        <v>56.348347999999831</v>
      </c>
      <c r="Q18" s="416">
        <f>+SUM(Q14:Q17)</f>
        <v>631.1210302999998</v>
      </c>
      <c r="R18" s="1520"/>
      <c r="S18" s="1494"/>
      <c r="T18" s="1398"/>
      <c r="U18" s="2002"/>
      <c r="V18" s="1398"/>
      <c r="W18" s="1398"/>
      <c r="X18" s="1398"/>
      <c r="Y18" s="1398"/>
      <c r="Z18" s="1398"/>
      <c r="AA18" s="1398"/>
      <c r="AB18" s="1398"/>
      <c r="AC18" s="1398"/>
      <c r="AD18" s="1398"/>
      <c r="AE18" s="1398"/>
      <c r="AF18" s="1398"/>
      <c r="AG18" s="1398"/>
      <c r="AH18" s="1398"/>
      <c r="AI18" s="1333"/>
      <c r="AJ18" s="1324"/>
      <c r="AK18" s="1324"/>
      <c r="AL18" s="1324"/>
      <c r="AM18" s="1324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</row>
    <row r="19" spans="2:137" s="2" customFormat="1" ht="18.75" customHeight="1">
      <c r="B19" s="1279">
        <v>4</v>
      </c>
      <c r="C19" s="16" t="s">
        <v>4</v>
      </c>
      <c r="D19" s="63" t="s">
        <v>46</v>
      </c>
      <c r="E19" s="144"/>
      <c r="F19" s="150"/>
      <c r="G19" s="150"/>
      <c r="H19" s="150"/>
      <c r="I19" s="150"/>
      <c r="J19" s="150"/>
      <c r="K19" s="150"/>
      <c r="L19" s="150"/>
      <c r="M19" s="150"/>
      <c r="N19" s="150"/>
      <c r="O19" s="150"/>
      <c r="P19" s="151"/>
      <c r="Q19" s="415">
        <f>SUM(E19:P19)</f>
        <v>0</v>
      </c>
      <c r="R19" s="1520"/>
      <c r="S19" s="1494"/>
      <c r="T19" s="1398"/>
      <c r="U19" s="2002"/>
      <c r="V19" s="1398"/>
      <c r="W19" s="1398"/>
      <c r="X19" s="1398"/>
      <c r="Y19" s="1398"/>
      <c r="Z19" s="1398"/>
      <c r="AA19" s="1398"/>
      <c r="AB19" s="1398"/>
      <c r="AC19" s="1398"/>
      <c r="AD19" s="1398"/>
      <c r="AE19" s="1398"/>
      <c r="AF19" s="1398"/>
      <c r="AG19" s="1398"/>
      <c r="AH19" s="1398"/>
      <c r="AI19" s="1333"/>
      <c r="AJ19" s="1324"/>
      <c r="AK19" s="1324"/>
      <c r="AL19" s="1324"/>
      <c r="AM19" s="1324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</row>
    <row r="20" spans="2:137" s="2" customFormat="1" ht="18.75" customHeight="1">
      <c r="B20" s="1273"/>
      <c r="C20" s="16"/>
      <c r="D20" s="64" t="s">
        <v>47</v>
      </c>
      <c r="E20" s="146"/>
      <c r="F20" s="146"/>
      <c r="G20" s="146"/>
      <c r="H20" s="146"/>
      <c r="I20" s="146"/>
      <c r="J20" s="146"/>
      <c r="K20" s="146"/>
      <c r="L20" s="146"/>
      <c r="M20" s="146"/>
      <c r="N20" s="146"/>
      <c r="O20" s="146"/>
      <c r="P20" s="147"/>
      <c r="Q20" s="409">
        <f>SUM(E20:P20)</f>
        <v>0</v>
      </c>
      <c r="R20" s="1520"/>
      <c r="S20" s="1494"/>
      <c r="T20" s="1398"/>
      <c r="U20" s="2002"/>
      <c r="V20" s="1398"/>
      <c r="W20" s="1398"/>
      <c r="X20" s="1398"/>
      <c r="Y20" s="1398"/>
      <c r="Z20" s="1398"/>
      <c r="AA20" s="1398"/>
      <c r="AB20" s="1398"/>
      <c r="AC20" s="1398"/>
      <c r="AD20" s="1398"/>
      <c r="AE20" s="1398"/>
      <c r="AF20" s="1398"/>
      <c r="AG20" s="1398"/>
      <c r="AH20" s="1398"/>
      <c r="AI20" s="1333"/>
      <c r="AJ20" s="1324"/>
      <c r="AK20" s="1324"/>
      <c r="AL20" s="1324"/>
      <c r="AM20" s="1324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</row>
    <row r="21" spans="2:137" s="2" customFormat="1" ht="18.75" customHeight="1">
      <c r="B21" s="1273"/>
      <c r="C21" s="16"/>
      <c r="D21" s="64" t="s">
        <v>48</v>
      </c>
      <c r="E21" s="1280">
        <v>15.44762550000002</v>
      </c>
      <c r="F21" s="1280">
        <v>13.957236700000006</v>
      </c>
      <c r="G21" s="1280">
        <v>15.693859899999985</v>
      </c>
      <c r="H21" s="1280">
        <v>15.392702900000019</v>
      </c>
      <c r="I21" s="1280">
        <v>15.6700526</v>
      </c>
      <c r="J21" s="1280">
        <v>14.833003199999997</v>
      </c>
      <c r="K21" s="1280">
        <v>14.975126900000028</v>
      </c>
      <c r="L21" s="1280">
        <v>15.808170499999974</v>
      </c>
      <c r="M21" s="1280">
        <v>15.751528300000004</v>
      </c>
      <c r="N21" s="1280">
        <v>16.280992900000001</v>
      </c>
      <c r="O21" s="1280">
        <v>15.555795700000024</v>
      </c>
      <c r="P21" s="1280">
        <v>15.778018999999993</v>
      </c>
      <c r="Q21" s="97">
        <f>SUM(E21:P21)</f>
        <v>185.14411410000005</v>
      </c>
      <c r="R21" s="1520"/>
      <c r="S21" s="1494"/>
      <c r="T21" s="1398"/>
      <c r="U21" s="2002"/>
      <c r="V21" s="1398"/>
      <c r="W21" s="1398"/>
      <c r="X21" s="1398"/>
      <c r="Y21" s="1398"/>
      <c r="Z21" s="1398"/>
      <c r="AA21" s="1398"/>
      <c r="AB21" s="1398"/>
      <c r="AC21" s="1398"/>
      <c r="AD21" s="1398"/>
      <c r="AE21" s="1398"/>
      <c r="AF21" s="1398"/>
      <c r="AG21" s="1398"/>
      <c r="AH21" s="1398"/>
      <c r="AI21" s="1333"/>
      <c r="AJ21" s="1324"/>
      <c r="AK21" s="1324"/>
      <c r="AL21" s="1324"/>
      <c r="AM21" s="1324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</row>
    <row r="22" spans="2:137" s="2" customFormat="1" ht="18.75" customHeight="1">
      <c r="B22" s="1273"/>
      <c r="C22" s="16"/>
      <c r="D22" s="64" t="s">
        <v>49</v>
      </c>
      <c r="E22" s="1280">
        <v>46.439533999999966</v>
      </c>
      <c r="F22" s="1280">
        <v>42.999486500000103</v>
      </c>
      <c r="G22" s="1280">
        <v>47.096927500000064</v>
      </c>
      <c r="H22" s="1280">
        <v>47.351566999999839</v>
      </c>
      <c r="I22" s="1280">
        <v>47.985663599999974</v>
      </c>
      <c r="J22" s="1280">
        <v>47.244601599999882</v>
      </c>
      <c r="K22" s="1280">
        <v>46.445914599999945</v>
      </c>
      <c r="L22" s="1280">
        <v>48.100532800000053</v>
      </c>
      <c r="M22" s="1280">
        <v>48.573305499999783</v>
      </c>
      <c r="N22" s="1280">
        <v>48.774049700000106</v>
      </c>
      <c r="O22" s="1280">
        <v>47.895947299999854</v>
      </c>
      <c r="P22" s="1280">
        <v>49.233849899999797</v>
      </c>
      <c r="Q22" s="97">
        <f>SUM(E22:P22)</f>
        <v>568.14137999999934</v>
      </c>
      <c r="R22" s="1520"/>
      <c r="S22" s="1494"/>
      <c r="T22" s="1398"/>
      <c r="U22" s="2002"/>
      <c r="V22" s="1398"/>
      <c r="W22" s="1398"/>
      <c r="X22" s="1398"/>
      <c r="Y22" s="1398"/>
      <c r="Z22" s="1398"/>
      <c r="AA22" s="1398"/>
      <c r="AB22" s="1398"/>
      <c r="AC22" s="1398"/>
      <c r="AD22" s="1398"/>
      <c r="AE22" s="1398"/>
      <c r="AF22" s="1398"/>
      <c r="AG22" s="1398"/>
      <c r="AH22" s="1398"/>
      <c r="AI22" s="1333"/>
      <c r="AJ22" s="1324"/>
      <c r="AK22" s="1324"/>
      <c r="AL22" s="1324"/>
      <c r="AM22" s="1324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</row>
    <row r="23" spans="2:137" s="2" customFormat="1" ht="18.75" customHeight="1">
      <c r="B23" s="1274"/>
      <c r="C23" s="1277"/>
      <c r="D23" s="68" t="s">
        <v>50</v>
      </c>
      <c r="E23" s="152">
        <v>61.887159500000017</v>
      </c>
      <c r="F23" s="152">
        <v>56.956723199999502</v>
      </c>
      <c r="G23" s="152">
        <v>62.790787400000198</v>
      </c>
      <c r="H23" s="152">
        <v>62.74426989999985</v>
      </c>
      <c r="I23" s="152">
        <v>63.655716199999873</v>
      </c>
      <c r="J23" s="152">
        <v>62.077604800000145</v>
      </c>
      <c r="K23" s="152">
        <v>61.421041499999724</v>
      </c>
      <c r="L23" s="152">
        <v>63.908703299999772</v>
      </c>
      <c r="M23" s="152">
        <v>64.324833800000363</v>
      </c>
      <c r="N23" s="152">
        <v>65.055042599999936</v>
      </c>
      <c r="O23" s="152">
        <v>63.451743000000448</v>
      </c>
      <c r="P23" s="153">
        <v>65.011868900000096</v>
      </c>
      <c r="Q23" s="416">
        <f>+SUM(Q19:Q22)</f>
        <v>753.28549409999937</v>
      </c>
      <c r="R23" s="1520"/>
      <c r="S23" s="1494"/>
      <c r="T23" s="1398"/>
      <c r="U23" s="2002"/>
      <c r="V23" s="1398"/>
      <c r="W23" s="1398"/>
      <c r="X23" s="1398"/>
      <c r="Y23" s="1398"/>
      <c r="Z23" s="1398"/>
      <c r="AA23" s="1398"/>
      <c r="AB23" s="1398"/>
      <c r="AC23" s="1398"/>
      <c r="AD23" s="1398"/>
      <c r="AE23" s="1398"/>
      <c r="AF23" s="1398"/>
      <c r="AG23" s="1398"/>
      <c r="AH23" s="1398"/>
      <c r="AI23" s="1333"/>
      <c r="AJ23" s="1324"/>
      <c r="AK23" s="1324"/>
      <c r="AL23" s="1324"/>
      <c r="AM23" s="1324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</row>
    <row r="24" spans="2:137" s="2" customFormat="1" ht="18.75" customHeight="1">
      <c r="B24" s="1279">
        <v>5</v>
      </c>
      <c r="C24" s="154" t="s">
        <v>6</v>
      </c>
      <c r="D24" s="63" t="s">
        <v>46</v>
      </c>
      <c r="E24" s="144"/>
      <c r="F24" s="150"/>
      <c r="G24" s="150"/>
      <c r="H24" s="150"/>
      <c r="I24" s="150"/>
      <c r="J24" s="150"/>
      <c r="K24" s="150"/>
      <c r="L24" s="150"/>
      <c r="M24" s="150"/>
      <c r="N24" s="150"/>
      <c r="O24" s="150"/>
      <c r="P24" s="151"/>
      <c r="Q24" s="415">
        <f>SUM(E24:P24)</f>
        <v>0</v>
      </c>
      <c r="R24" s="1520"/>
      <c r="S24" s="1494"/>
      <c r="T24" s="1398"/>
      <c r="U24" s="2002"/>
      <c r="V24" s="1398"/>
      <c r="W24" s="1398"/>
      <c r="X24" s="1398"/>
      <c r="Y24" s="1398"/>
      <c r="Z24" s="1398"/>
      <c r="AA24" s="1398"/>
      <c r="AB24" s="1398"/>
      <c r="AC24" s="1398"/>
      <c r="AD24" s="1398"/>
      <c r="AE24" s="1398"/>
      <c r="AF24" s="1398"/>
      <c r="AG24" s="1398"/>
      <c r="AH24" s="1398"/>
      <c r="AI24" s="1333"/>
      <c r="AJ24" s="1324"/>
      <c r="AK24" s="1324"/>
      <c r="AL24" s="1324"/>
      <c r="AM24" s="1324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</row>
    <row r="25" spans="2:137" s="2" customFormat="1" ht="18.75" customHeight="1">
      <c r="B25" s="1273"/>
      <c r="C25" s="16"/>
      <c r="D25" s="64" t="s">
        <v>47</v>
      </c>
      <c r="E25" s="146"/>
      <c r="F25" s="146"/>
      <c r="G25" s="146"/>
      <c r="H25" s="146"/>
      <c r="I25" s="146"/>
      <c r="J25" s="146"/>
      <c r="K25" s="146"/>
      <c r="L25" s="146"/>
      <c r="M25" s="146"/>
      <c r="N25" s="146"/>
      <c r="O25" s="146"/>
      <c r="P25" s="147"/>
      <c r="Q25" s="409">
        <f>SUM(E25:P25)</f>
        <v>0</v>
      </c>
      <c r="R25" s="1520"/>
      <c r="S25" s="1494"/>
      <c r="T25" s="1398"/>
      <c r="U25" s="2002"/>
      <c r="V25" s="1398"/>
      <c r="W25" s="1398"/>
      <c r="X25" s="1398"/>
      <c r="Y25" s="1398"/>
      <c r="Z25" s="1398"/>
      <c r="AA25" s="1398"/>
      <c r="AB25" s="1398"/>
      <c r="AC25" s="1398"/>
      <c r="AD25" s="1398"/>
      <c r="AE25" s="1398"/>
      <c r="AF25" s="1398"/>
      <c r="AG25" s="1398"/>
      <c r="AH25" s="1398"/>
      <c r="AI25" s="1333"/>
      <c r="AJ25" s="1324"/>
      <c r="AK25" s="1324"/>
      <c r="AL25" s="1324"/>
      <c r="AM25" s="1324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</row>
    <row r="26" spans="2:137" s="2" customFormat="1" ht="18.75" customHeight="1">
      <c r="B26" s="1273"/>
      <c r="C26" s="16"/>
      <c r="D26" s="64" t="s">
        <v>48</v>
      </c>
      <c r="E26" s="146"/>
      <c r="F26" s="146"/>
      <c r="G26" s="146"/>
      <c r="H26" s="146"/>
      <c r="I26" s="146"/>
      <c r="J26" s="146"/>
      <c r="K26" s="146"/>
      <c r="L26" s="146"/>
      <c r="M26" s="146"/>
      <c r="N26" s="146"/>
      <c r="O26" s="146"/>
      <c r="P26" s="147"/>
      <c r="Q26" s="409">
        <f>SUM(E26:P26)</f>
        <v>0</v>
      </c>
      <c r="R26" s="1520"/>
      <c r="S26" s="1494"/>
      <c r="T26" s="1398"/>
      <c r="U26" s="2002"/>
      <c r="V26" s="1398"/>
      <c r="W26" s="1398"/>
      <c r="X26" s="1398"/>
      <c r="Y26" s="1398"/>
      <c r="Z26" s="1398"/>
      <c r="AA26" s="1398"/>
      <c r="AB26" s="1398"/>
      <c r="AC26" s="1398"/>
      <c r="AD26" s="1398"/>
      <c r="AE26" s="1398"/>
      <c r="AF26" s="1398"/>
      <c r="AG26" s="1398"/>
      <c r="AH26" s="1398"/>
      <c r="AI26" s="1333"/>
      <c r="AJ26" s="1324"/>
      <c r="AK26" s="1324"/>
      <c r="AL26" s="1324"/>
      <c r="AM26" s="1324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</row>
    <row r="27" spans="2:137" s="2" customFormat="1" ht="18.75" customHeight="1">
      <c r="B27" s="1273"/>
      <c r="C27" s="16"/>
      <c r="D27" s="64" t="s">
        <v>49</v>
      </c>
      <c r="E27" s="1280">
        <v>0.23808119999999997</v>
      </c>
      <c r="F27" s="1280">
        <v>0.24076980000000001</v>
      </c>
      <c r="G27" s="1280">
        <v>0.26074919999999996</v>
      </c>
      <c r="H27" s="1280">
        <v>0.28660779999999997</v>
      </c>
      <c r="I27" s="1280">
        <v>0.28919859999999997</v>
      </c>
      <c r="J27" s="1280">
        <v>0.275148</v>
      </c>
      <c r="K27" s="1280">
        <v>0.27599079999999998</v>
      </c>
      <c r="L27" s="1280">
        <v>0.2938635</v>
      </c>
      <c r="M27" s="1280">
        <v>0.27862980000000004</v>
      </c>
      <c r="N27" s="1280">
        <v>0.28754999999999997</v>
      </c>
      <c r="O27" s="1280">
        <v>0.28862270000000001</v>
      </c>
      <c r="P27" s="1280">
        <v>0.28884090000000001</v>
      </c>
      <c r="Q27" s="97">
        <f>SUM(E27:P27)</f>
        <v>3.3040522999999995</v>
      </c>
      <c r="R27" s="1520"/>
      <c r="S27" s="1494"/>
      <c r="T27" s="1398"/>
      <c r="U27" s="2002"/>
      <c r="V27" s="1398"/>
      <c r="W27" s="1398"/>
      <c r="X27" s="1398"/>
      <c r="Y27" s="1398"/>
      <c r="Z27" s="1398"/>
      <c r="AA27" s="1398"/>
      <c r="AB27" s="1398"/>
      <c r="AC27" s="1398"/>
      <c r="AD27" s="1398"/>
      <c r="AE27" s="1398"/>
      <c r="AF27" s="1398"/>
      <c r="AG27" s="1398"/>
      <c r="AH27" s="1398"/>
      <c r="AI27" s="1333"/>
      <c r="AJ27" s="1324"/>
      <c r="AK27" s="1324"/>
      <c r="AL27" s="1324"/>
      <c r="AM27" s="1324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</row>
    <row r="28" spans="2:137" s="2" customFormat="1" ht="18.75" customHeight="1">
      <c r="B28" s="1274"/>
      <c r="C28" s="1277"/>
      <c r="D28" s="68" t="s">
        <v>50</v>
      </c>
      <c r="E28" s="152">
        <v>0.23808119999999997</v>
      </c>
      <c r="F28" s="152">
        <v>0.24076980000000001</v>
      </c>
      <c r="G28" s="152">
        <v>0.26074919999999996</v>
      </c>
      <c r="H28" s="152">
        <v>0.28660779999999997</v>
      </c>
      <c r="I28" s="152">
        <v>0.28919859999999997</v>
      </c>
      <c r="J28" s="152">
        <v>0.275148</v>
      </c>
      <c r="K28" s="152">
        <v>0.27599079999999998</v>
      </c>
      <c r="L28" s="152">
        <v>0.2938635</v>
      </c>
      <c r="M28" s="152">
        <v>0.27862980000000004</v>
      </c>
      <c r="N28" s="152">
        <v>0.28754999999999997</v>
      </c>
      <c r="O28" s="152">
        <v>0.28862270000000001</v>
      </c>
      <c r="P28" s="153">
        <v>0.28884090000000001</v>
      </c>
      <c r="Q28" s="416">
        <f>+SUM(Q24:Q27)</f>
        <v>3.3040522999999995</v>
      </c>
      <c r="R28" s="1520"/>
      <c r="S28" s="1494"/>
      <c r="T28" s="1398"/>
      <c r="U28" s="2002"/>
      <c r="V28" s="1398"/>
      <c r="W28" s="1398"/>
      <c r="X28" s="1398"/>
      <c r="Y28" s="1398"/>
      <c r="Z28" s="1398"/>
      <c r="AA28" s="1398"/>
      <c r="AB28" s="1398"/>
      <c r="AC28" s="1398"/>
      <c r="AD28" s="1398"/>
      <c r="AE28" s="1398"/>
      <c r="AF28" s="1398"/>
      <c r="AG28" s="1398"/>
      <c r="AH28" s="1398"/>
      <c r="AI28" s="1333"/>
      <c r="AJ28" s="1324"/>
      <c r="AK28" s="1324"/>
      <c r="AL28" s="1324"/>
      <c r="AM28" s="1324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</row>
    <row r="29" spans="2:137" s="2" customFormat="1" ht="18.75" customHeight="1">
      <c r="B29" s="1279">
        <v>6</v>
      </c>
      <c r="C29" s="16" t="s">
        <v>8</v>
      </c>
      <c r="D29" s="63" t="s">
        <v>46</v>
      </c>
      <c r="E29" s="1280"/>
      <c r="F29" s="1280"/>
      <c r="G29" s="1280"/>
      <c r="H29" s="1280"/>
      <c r="I29" s="1280"/>
      <c r="J29" s="1280"/>
      <c r="K29" s="1280"/>
      <c r="L29" s="1280"/>
      <c r="M29" s="1280"/>
      <c r="N29" s="1280"/>
      <c r="O29" s="1280"/>
      <c r="P29" s="1281"/>
      <c r="Q29" s="415">
        <f>SUM(E29:P29)</f>
        <v>0</v>
      </c>
      <c r="R29" s="1520"/>
      <c r="S29" s="1494"/>
      <c r="T29" s="1398"/>
      <c r="U29" s="2002"/>
      <c r="V29" s="1398"/>
      <c r="W29" s="1398"/>
      <c r="X29" s="1398"/>
      <c r="Y29" s="1398"/>
      <c r="Z29" s="1398"/>
      <c r="AA29" s="1398"/>
      <c r="AB29" s="1398"/>
      <c r="AC29" s="1398"/>
      <c r="AD29" s="1398"/>
      <c r="AE29" s="1398"/>
      <c r="AF29" s="1398"/>
      <c r="AG29" s="1398"/>
      <c r="AH29" s="1398"/>
      <c r="AI29" s="1333"/>
      <c r="AJ29" s="1324"/>
      <c r="AK29" s="1324"/>
      <c r="AL29" s="1324"/>
      <c r="AM29" s="1324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</row>
    <row r="30" spans="2:137" s="2" customFormat="1" ht="18.75" customHeight="1">
      <c r="B30" s="1273"/>
      <c r="C30" s="16"/>
      <c r="D30" s="64" t="s">
        <v>47</v>
      </c>
      <c r="E30" s="1280"/>
      <c r="F30" s="1280"/>
      <c r="G30" s="1280"/>
      <c r="H30" s="1280"/>
      <c r="I30" s="1280"/>
      <c r="J30" s="1280"/>
      <c r="K30" s="1280"/>
      <c r="L30" s="1280"/>
      <c r="M30" s="1280"/>
      <c r="N30" s="1280"/>
      <c r="O30" s="1280"/>
      <c r="P30" s="1281"/>
      <c r="Q30" s="409">
        <f>SUM(E30:P30)</f>
        <v>0</v>
      </c>
      <c r="R30" s="1520"/>
      <c r="S30" s="1494"/>
      <c r="T30" s="1398"/>
      <c r="U30" s="2002"/>
      <c r="V30" s="1398"/>
      <c r="W30" s="1398"/>
      <c r="X30" s="1398"/>
      <c r="Y30" s="1398"/>
      <c r="Z30" s="1398"/>
      <c r="AA30" s="1398"/>
      <c r="AB30" s="1398"/>
      <c r="AC30" s="1398"/>
      <c r="AD30" s="1398"/>
      <c r="AE30" s="1398"/>
      <c r="AF30" s="1398"/>
      <c r="AG30" s="1398"/>
      <c r="AH30" s="1398"/>
      <c r="AI30" s="1333"/>
      <c r="AJ30" s="1324"/>
      <c r="AK30" s="1324"/>
      <c r="AL30" s="1324"/>
      <c r="AM30" s="1324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</row>
    <row r="31" spans="2:137" s="2" customFormat="1" ht="18.75" customHeight="1">
      <c r="B31" s="1273"/>
      <c r="C31" s="16"/>
      <c r="D31" s="64" t="s">
        <v>48</v>
      </c>
      <c r="E31" s="1280">
        <v>7.4603556000000024</v>
      </c>
      <c r="F31" s="1280">
        <v>7.9983147000000052</v>
      </c>
      <c r="G31" s="1280">
        <v>6.5110409000000002</v>
      </c>
      <c r="H31" s="1280">
        <v>8.2381687999999986</v>
      </c>
      <c r="I31" s="1280">
        <v>7.4706036000000067</v>
      </c>
      <c r="J31" s="1280">
        <v>8.4806236000000048</v>
      </c>
      <c r="K31" s="1280">
        <v>8.3145492000000072</v>
      </c>
      <c r="L31" s="1280">
        <v>8.0641303000000075</v>
      </c>
      <c r="M31" s="1280">
        <v>8.6973974000000087</v>
      </c>
      <c r="N31" s="1280">
        <v>8.1733158999999951</v>
      </c>
      <c r="O31" s="1280">
        <v>7.5573250000000032</v>
      </c>
      <c r="P31" s="1280">
        <v>7.6487852999999921</v>
      </c>
      <c r="Q31" s="97">
        <f>SUM(E31:P31)</f>
        <v>94.614610300000038</v>
      </c>
      <c r="R31" s="1520"/>
      <c r="S31" s="1494"/>
      <c r="T31" s="1398"/>
      <c r="U31" s="2002"/>
      <c r="V31" s="1398"/>
      <c r="W31" s="1398"/>
      <c r="X31" s="1398"/>
      <c r="Y31" s="1398"/>
      <c r="Z31" s="1398"/>
      <c r="AA31" s="1398"/>
      <c r="AB31" s="1398"/>
      <c r="AC31" s="1398"/>
      <c r="AD31" s="1398"/>
      <c r="AE31" s="1398"/>
      <c r="AF31" s="1398"/>
      <c r="AG31" s="1398"/>
      <c r="AH31" s="1398"/>
      <c r="AI31" s="1333"/>
      <c r="AJ31" s="1324"/>
      <c r="AK31" s="1324"/>
      <c r="AL31" s="1324"/>
      <c r="AM31" s="1324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</row>
    <row r="32" spans="2:137" s="2" customFormat="1" ht="18.75" customHeight="1">
      <c r="B32" s="1273"/>
      <c r="C32" s="16"/>
      <c r="D32" s="64" t="s">
        <v>49</v>
      </c>
      <c r="E32" s="1280">
        <v>18.867069000000047</v>
      </c>
      <c r="F32" s="1280">
        <v>18.782052100000051</v>
      </c>
      <c r="G32" s="1280">
        <v>17.53512580000001</v>
      </c>
      <c r="H32" s="1280">
        <v>19.074235909999985</v>
      </c>
      <c r="I32" s="1280">
        <v>19.009352609999976</v>
      </c>
      <c r="J32" s="1280">
        <v>19.796387299999992</v>
      </c>
      <c r="K32" s="1280">
        <v>19.582529090000101</v>
      </c>
      <c r="L32" s="1280">
        <v>20.07892688999998</v>
      </c>
      <c r="M32" s="1280">
        <v>19.69882139000001</v>
      </c>
      <c r="N32" s="1280">
        <v>19.384267389999987</v>
      </c>
      <c r="O32" s="1280">
        <v>19.758472310000005</v>
      </c>
      <c r="P32" s="1280">
        <v>19.12928340000002</v>
      </c>
      <c r="Q32" s="97">
        <f>SUM(E32:P32)</f>
        <v>230.69652319000016</v>
      </c>
      <c r="R32" s="1520"/>
      <c r="S32" s="1494"/>
      <c r="T32" s="1398"/>
      <c r="U32" s="2002"/>
      <c r="V32" s="1398"/>
      <c r="W32" s="1398"/>
      <c r="X32" s="1398"/>
      <c r="Y32" s="1398"/>
      <c r="Z32" s="1398"/>
      <c r="AA32" s="1398"/>
      <c r="AB32" s="1398"/>
      <c r="AC32" s="1398"/>
      <c r="AD32" s="1398"/>
      <c r="AE32" s="1398"/>
      <c r="AF32" s="1398"/>
      <c r="AG32" s="1398"/>
      <c r="AH32" s="1398"/>
      <c r="AI32" s="1333"/>
      <c r="AJ32" s="1324"/>
      <c r="AK32" s="1324"/>
      <c r="AL32" s="1324"/>
      <c r="AM32" s="1324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</row>
    <row r="33" spans="2:137" s="2" customFormat="1" ht="18.75" customHeight="1">
      <c r="B33" s="1274"/>
      <c r="C33" s="1277"/>
      <c r="D33" s="68" t="s">
        <v>50</v>
      </c>
      <c r="E33" s="152">
        <v>26.327424600000018</v>
      </c>
      <c r="F33" s="152">
        <v>26.780366799999996</v>
      </c>
      <c r="G33" s="152">
        <v>24.046166700000022</v>
      </c>
      <c r="H33" s="152">
        <v>27.312404709999992</v>
      </c>
      <c r="I33" s="152">
        <v>26.479956209999894</v>
      </c>
      <c r="J33" s="152">
        <v>28.277010899999969</v>
      </c>
      <c r="K33" s="152">
        <v>27.897078289999911</v>
      </c>
      <c r="L33" s="152">
        <v>28.143057189999944</v>
      </c>
      <c r="M33" s="152">
        <v>28.396218789999967</v>
      </c>
      <c r="N33" s="152">
        <v>27.557583289999922</v>
      </c>
      <c r="O33" s="152">
        <v>27.315797310000015</v>
      </c>
      <c r="P33" s="153">
        <v>26.778068699999817</v>
      </c>
      <c r="Q33" s="416">
        <f>+SUM(Q29:Q32)</f>
        <v>325.3111334900002</v>
      </c>
      <c r="R33" s="1520"/>
      <c r="S33" s="1494"/>
      <c r="T33" s="1398"/>
      <c r="U33" s="2002"/>
      <c r="V33" s="1398"/>
      <c r="W33" s="1398"/>
      <c r="X33" s="1398"/>
      <c r="Y33" s="1398"/>
      <c r="Z33" s="1398"/>
      <c r="AA33" s="1398"/>
      <c r="AB33" s="1398"/>
      <c r="AC33" s="1398"/>
      <c r="AD33" s="1398"/>
      <c r="AE33" s="1398"/>
      <c r="AF33" s="1398"/>
      <c r="AG33" s="1398"/>
      <c r="AH33" s="1398"/>
      <c r="AI33" s="1333"/>
      <c r="AJ33" s="1324"/>
      <c r="AK33" s="1324"/>
      <c r="AL33" s="1324"/>
      <c r="AM33" s="1324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</row>
    <row r="34" spans="2:137" s="2" customFormat="1" ht="18.75" customHeight="1">
      <c r="B34" s="1279">
        <v>7</v>
      </c>
      <c r="C34" s="16" t="s">
        <v>10</v>
      </c>
      <c r="D34" s="63" t="s">
        <v>46</v>
      </c>
      <c r="E34" s="144"/>
      <c r="F34" s="150"/>
      <c r="G34" s="150"/>
      <c r="H34" s="150"/>
      <c r="I34" s="150"/>
      <c r="J34" s="150"/>
      <c r="K34" s="150"/>
      <c r="L34" s="150"/>
      <c r="M34" s="150"/>
      <c r="N34" s="150"/>
      <c r="O34" s="150"/>
      <c r="P34" s="151"/>
      <c r="Q34" s="415">
        <f>SUM(E34:P34)</f>
        <v>0</v>
      </c>
      <c r="R34" s="1520"/>
      <c r="S34" s="1494"/>
      <c r="T34" s="1398"/>
      <c r="U34" s="2002"/>
      <c r="V34" s="1398"/>
      <c r="W34" s="1398"/>
      <c r="X34" s="1398"/>
      <c r="Y34" s="1398"/>
      <c r="Z34" s="1398"/>
      <c r="AA34" s="1398"/>
      <c r="AB34" s="1398"/>
      <c r="AC34" s="1398"/>
      <c r="AD34" s="1398"/>
      <c r="AE34" s="1398"/>
      <c r="AF34" s="1398"/>
      <c r="AG34" s="1398"/>
      <c r="AH34" s="1398"/>
      <c r="AI34" s="1333"/>
      <c r="AJ34" s="1324"/>
      <c r="AK34" s="1324"/>
      <c r="AL34" s="1324"/>
      <c r="AM34" s="1324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</row>
    <row r="35" spans="2:137" s="2" customFormat="1" ht="18.75" customHeight="1">
      <c r="B35" s="1273"/>
      <c r="C35" s="16"/>
      <c r="D35" s="64" t="s">
        <v>47</v>
      </c>
      <c r="E35" s="146"/>
      <c r="F35" s="146"/>
      <c r="G35" s="146"/>
      <c r="H35" s="146"/>
      <c r="I35" s="146"/>
      <c r="J35" s="146"/>
      <c r="K35" s="146"/>
      <c r="L35" s="146"/>
      <c r="M35" s="146"/>
      <c r="N35" s="146"/>
      <c r="O35" s="146"/>
      <c r="P35" s="147"/>
      <c r="Q35" s="409">
        <f>SUM(E35:P35)</f>
        <v>0</v>
      </c>
      <c r="R35" s="1520"/>
      <c r="S35" s="1494"/>
      <c r="T35" s="1398"/>
      <c r="U35" s="2002"/>
      <c r="V35" s="1398"/>
      <c r="W35" s="1398"/>
      <c r="X35" s="1398"/>
      <c r="Y35" s="1398"/>
      <c r="Z35" s="1398"/>
      <c r="AA35" s="1398"/>
      <c r="AB35" s="1398"/>
      <c r="AC35" s="1398"/>
      <c r="AD35" s="1398"/>
      <c r="AE35" s="1398"/>
      <c r="AF35" s="1398"/>
      <c r="AG35" s="1398"/>
      <c r="AH35" s="1398"/>
      <c r="AI35" s="1333"/>
      <c r="AJ35" s="1324"/>
      <c r="AK35" s="1324"/>
      <c r="AL35" s="1324"/>
      <c r="AM35" s="1324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</row>
    <row r="36" spans="2:137" s="2" customFormat="1" ht="18.75" customHeight="1">
      <c r="B36" s="1273"/>
      <c r="C36" s="16"/>
      <c r="D36" s="64" t="s">
        <v>48</v>
      </c>
      <c r="E36" s="1280">
        <v>9.4767148999999993</v>
      </c>
      <c r="F36" s="1280">
        <v>9.5484682999999944</v>
      </c>
      <c r="G36" s="1280">
        <v>9.2017446999999901</v>
      </c>
      <c r="H36" s="1280">
        <v>10.106078099999996</v>
      </c>
      <c r="I36" s="1280">
        <v>9.8529065000000013</v>
      </c>
      <c r="J36" s="1280">
        <v>10.381895599999986</v>
      </c>
      <c r="K36" s="1280">
        <v>10.109489299999995</v>
      </c>
      <c r="L36" s="1280">
        <v>10.453254099999999</v>
      </c>
      <c r="M36" s="1280">
        <v>10.869871100000006</v>
      </c>
      <c r="N36" s="1280">
        <v>10.246614999999997</v>
      </c>
      <c r="O36" s="1280">
        <v>10.766952299999994</v>
      </c>
      <c r="P36" s="1280">
        <v>10.203015699999996</v>
      </c>
      <c r="Q36" s="97">
        <f>SUM(E36:P36)</f>
        <v>121.21700559999996</v>
      </c>
      <c r="R36" s="1520"/>
      <c r="S36" s="1494"/>
      <c r="T36" s="1398"/>
      <c r="U36" s="2002"/>
      <c r="V36" s="1398"/>
      <c r="W36" s="1398"/>
      <c r="X36" s="1398"/>
      <c r="Y36" s="1398"/>
      <c r="Z36" s="1398"/>
      <c r="AA36" s="1398"/>
      <c r="AB36" s="1398"/>
      <c r="AC36" s="1398"/>
      <c r="AD36" s="1398"/>
      <c r="AE36" s="1398"/>
      <c r="AF36" s="1398"/>
      <c r="AG36" s="1398"/>
      <c r="AH36" s="1398"/>
      <c r="AI36" s="1333"/>
      <c r="AJ36" s="1324"/>
      <c r="AK36" s="1324"/>
      <c r="AL36" s="1324"/>
      <c r="AM36" s="1324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</row>
    <row r="37" spans="2:137" s="2" customFormat="1" ht="18.75" customHeight="1">
      <c r="B37" s="1273"/>
      <c r="C37" s="16"/>
      <c r="D37" s="64" t="s">
        <v>49</v>
      </c>
      <c r="E37" s="1280">
        <v>41.478126100000274</v>
      </c>
      <c r="F37" s="1280">
        <v>40.201832000000003</v>
      </c>
      <c r="G37" s="1280">
        <v>39.651643500000127</v>
      </c>
      <c r="H37" s="1280">
        <v>42.458108599999974</v>
      </c>
      <c r="I37" s="1280">
        <v>42.311147300000144</v>
      </c>
      <c r="J37" s="1280">
        <v>43.167882800000527</v>
      </c>
      <c r="K37" s="1280">
        <v>43.34175980000019</v>
      </c>
      <c r="L37" s="1280">
        <v>43.824767399999899</v>
      </c>
      <c r="M37" s="1280">
        <v>44.687055300000139</v>
      </c>
      <c r="N37" s="1280">
        <v>44.433465299999924</v>
      </c>
      <c r="O37" s="1280">
        <v>43.925041900000281</v>
      </c>
      <c r="P37" s="1280">
        <v>43.312160899999682</v>
      </c>
      <c r="Q37" s="97">
        <f>SUM(E37:P37)</f>
        <v>512.79299090000109</v>
      </c>
      <c r="R37" s="1520"/>
      <c r="S37" s="1494"/>
      <c r="T37" s="1398"/>
      <c r="U37" s="2002"/>
      <c r="V37" s="1398"/>
      <c r="W37" s="1398"/>
      <c r="X37" s="1398"/>
      <c r="Y37" s="1398"/>
      <c r="Z37" s="1398"/>
      <c r="AA37" s="1398"/>
      <c r="AB37" s="1398"/>
      <c r="AC37" s="1398"/>
      <c r="AD37" s="1398"/>
      <c r="AE37" s="1398"/>
      <c r="AF37" s="1398"/>
      <c r="AG37" s="1398"/>
      <c r="AH37" s="1398"/>
      <c r="AI37" s="1333"/>
      <c r="AJ37" s="1324"/>
      <c r="AK37" s="1324"/>
      <c r="AL37" s="1324"/>
      <c r="AM37" s="1324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</row>
    <row r="38" spans="2:137" s="2" customFormat="1" ht="18.75" customHeight="1">
      <c r="B38" s="1274"/>
      <c r="C38" s="1277"/>
      <c r="D38" s="68" t="s">
        <v>50</v>
      </c>
      <c r="E38" s="152">
        <v>50.954840999999753</v>
      </c>
      <c r="F38" s="152">
        <v>49.750300300000347</v>
      </c>
      <c r="G38" s="152">
        <v>48.853388200000445</v>
      </c>
      <c r="H38" s="152">
        <v>52.5641867000001</v>
      </c>
      <c r="I38" s="152">
        <v>52.164053800000566</v>
      </c>
      <c r="J38" s="152">
        <v>53.549778400000278</v>
      </c>
      <c r="K38" s="152">
        <v>53.451249100000069</v>
      </c>
      <c r="L38" s="152">
        <v>54.278021499999952</v>
      </c>
      <c r="M38" s="152">
        <v>55.556926400000201</v>
      </c>
      <c r="N38" s="152">
        <v>54.680080299999787</v>
      </c>
      <c r="O38" s="152">
        <v>54.691994200000053</v>
      </c>
      <c r="P38" s="153">
        <v>53.515176599999947</v>
      </c>
      <c r="Q38" s="416">
        <f>+SUM(Q34:Q37)</f>
        <v>634.00999650000108</v>
      </c>
      <c r="R38" s="1520"/>
      <c r="S38" s="1494"/>
      <c r="T38" s="1398"/>
      <c r="U38" s="2002"/>
      <c r="V38" s="1398"/>
      <c r="W38" s="1398"/>
      <c r="X38" s="1398"/>
      <c r="Y38" s="1398"/>
      <c r="Z38" s="1398"/>
      <c r="AA38" s="1398"/>
      <c r="AB38" s="1398"/>
      <c r="AC38" s="1398"/>
      <c r="AD38" s="1398"/>
      <c r="AE38" s="1398"/>
      <c r="AF38" s="1398"/>
      <c r="AG38" s="1398"/>
      <c r="AH38" s="1398"/>
      <c r="AI38" s="1333"/>
      <c r="AJ38" s="1324"/>
      <c r="AK38" s="1324"/>
      <c r="AL38" s="1324"/>
      <c r="AM38" s="1324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</row>
    <row r="39" spans="2:137" s="2" customFormat="1" ht="18.75" customHeight="1">
      <c r="B39" s="1279">
        <v>8</v>
      </c>
      <c r="C39" s="16" t="s">
        <v>12</v>
      </c>
      <c r="D39" s="63" t="s">
        <v>46</v>
      </c>
      <c r="E39" s="144"/>
      <c r="F39" s="150"/>
      <c r="G39" s="150"/>
      <c r="H39" s="150"/>
      <c r="I39" s="150"/>
      <c r="J39" s="150"/>
      <c r="K39" s="150"/>
      <c r="L39" s="150"/>
      <c r="M39" s="150"/>
      <c r="N39" s="150"/>
      <c r="O39" s="150"/>
      <c r="P39" s="151"/>
      <c r="Q39" s="415">
        <f>SUM(E39:P39)</f>
        <v>0</v>
      </c>
      <c r="R39" s="1520"/>
      <c r="S39" s="1494"/>
      <c r="T39" s="1398"/>
      <c r="U39" s="2002"/>
      <c r="V39" s="1398"/>
      <c r="W39" s="1398"/>
      <c r="X39" s="1398"/>
      <c r="Y39" s="1398"/>
      <c r="Z39" s="1398"/>
      <c r="AA39" s="1398"/>
      <c r="AB39" s="1398"/>
      <c r="AC39" s="1398"/>
      <c r="AD39" s="1398"/>
      <c r="AE39" s="1398"/>
      <c r="AF39" s="1398"/>
      <c r="AG39" s="1398"/>
      <c r="AH39" s="1398"/>
      <c r="AI39" s="1333"/>
      <c r="AJ39" s="1324"/>
      <c r="AK39" s="1324"/>
      <c r="AL39" s="1324"/>
      <c r="AM39" s="1324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</row>
    <row r="40" spans="2:137" s="2" customFormat="1" ht="18.75" customHeight="1">
      <c r="B40" s="1273"/>
      <c r="C40" s="16"/>
      <c r="D40" s="64" t="s">
        <v>47</v>
      </c>
      <c r="E40" s="1280"/>
      <c r="F40" s="1280"/>
      <c r="G40" s="1280"/>
      <c r="H40" s="1280"/>
      <c r="I40" s="1280"/>
      <c r="J40" s="1280"/>
      <c r="K40" s="1280"/>
      <c r="L40" s="1280"/>
      <c r="M40" s="1280"/>
      <c r="N40" s="1280"/>
      <c r="O40" s="1280"/>
      <c r="P40" s="1281"/>
      <c r="Q40" s="409">
        <f>SUM(E40:P40)</f>
        <v>0</v>
      </c>
      <c r="R40" s="1520"/>
      <c r="S40" s="1494"/>
      <c r="T40" s="1398"/>
      <c r="U40" s="2002"/>
      <c r="V40" s="1398"/>
      <c r="W40" s="1398"/>
      <c r="X40" s="1398"/>
      <c r="Y40" s="1398"/>
      <c r="Z40" s="1398"/>
      <c r="AA40" s="1398"/>
      <c r="AB40" s="1398"/>
      <c r="AC40" s="1398"/>
      <c r="AD40" s="1398"/>
      <c r="AE40" s="1398"/>
      <c r="AF40" s="1398"/>
      <c r="AG40" s="1398"/>
      <c r="AH40" s="1398"/>
      <c r="AI40" s="1333"/>
      <c r="AJ40" s="1324"/>
      <c r="AK40" s="1324"/>
      <c r="AL40" s="1324"/>
      <c r="AM40" s="1324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</row>
    <row r="41" spans="2:137" s="2" customFormat="1" ht="18.75" customHeight="1">
      <c r="B41" s="1273"/>
      <c r="C41" s="16"/>
      <c r="D41" s="64" t="s">
        <v>48</v>
      </c>
      <c r="E41" s="1280">
        <v>7.3823183000000032</v>
      </c>
      <c r="F41" s="1280">
        <v>6.7848133999999991</v>
      </c>
      <c r="G41" s="1280">
        <v>7.7366379999999975</v>
      </c>
      <c r="H41" s="1280">
        <v>7.6094306000000005</v>
      </c>
      <c r="I41" s="1280">
        <v>7.6365082999999991</v>
      </c>
      <c r="J41" s="1280">
        <v>6.8936821999999962</v>
      </c>
      <c r="K41" s="1280">
        <v>7.0785731000000043</v>
      </c>
      <c r="L41" s="1280">
        <v>7.4724046000000008</v>
      </c>
      <c r="M41" s="1280">
        <v>7.6935249000000017</v>
      </c>
      <c r="N41" s="1280">
        <v>8.1751843999999956</v>
      </c>
      <c r="O41" s="1280">
        <v>7.9130139000000037</v>
      </c>
      <c r="P41" s="1280">
        <v>7.3929000999999932</v>
      </c>
      <c r="Q41" s="97">
        <f>SUM(E41:P41)</f>
        <v>89.768991799999995</v>
      </c>
      <c r="R41" s="1520"/>
      <c r="S41" s="1494"/>
      <c r="T41" s="1398"/>
      <c r="U41" s="2002"/>
      <c r="V41" s="1398"/>
      <c r="W41" s="1398"/>
      <c r="X41" s="1398"/>
      <c r="Y41" s="1398"/>
      <c r="Z41" s="1398"/>
      <c r="AA41" s="1398"/>
      <c r="AB41" s="1398"/>
      <c r="AC41" s="1398"/>
      <c r="AD41" s="1398"/>
      <c r="AE41" s="1398"/>
      <c r="AF41" s="1398"/>
      <c r="AG41" s="1398"/>
      <c r="AH41" s="1398"/>
      <c r="AI41" s="1333"/>
      <c r="AJ41" s="1324"/>
      <c r="AK41" s="1324"/>
      <c r="AL41" s="1324"/>
      <c r="AM41" s="1324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</row>
    <row r="42" spans="2:137" s="2" customFormat="1" ht="18.75" customHeight="1">
      <c r="B42" s="1273"/>
      <c r="C42" s="16"/>
      <c r="D42" s="64" t="s">
        <v>49</v>
      </c>
      <c r="E42" s="1280">
        <v>16.388681000000012</v>
      </c>
      <c r="F42" s="1280">
        <v>14.547080100000031</v>
      </c>
      <c r="G42" s="1280">
        <v>16.239606800000022</v>
      </c>
      <c r="H42" s="1280">
        <v>16.261742600000048</v>
      </c>
      <c r="I42" s="1280">
        <v>16.851676800000021</v>
      </c>
      <c r="J42" s="1280">
        <v>16.410422399999991</v>
      </c>
      <c r="K42" s="1280">
        <v>16.255946800000036</v>
      </c>
      <c r="L42" s="1280">
        <v>16.534842499999982</v>
      </c>
      <c r="M42" s="1280">
        <v>17.770885900000007</v>
      </c>
      <c r="N42" s="1280">
        <v>17.273402200000007</v>
      </c>
      <c r="O42" s="1280">
        <v>16.964198700000008</v>
      </c>
      <c r="P42" s="1280">
        <v>17.068588200000018</v>
      </c>
      <c r="Q42" s="553">
        <f>SUM(E42:P42)</f>
        <v>198.56707400000016</v>
      </c>
      <c r="R42" s="1520"/>
      <c r="S42" s="1494"/>
      <c r="T42" s="1398"/>
      <c r="U42" s="2002"/>
      <c r="V42" s="1398"/>
      <c r="W42" s="1398"/>
      <c r="X42" s="1398"/>
      <c r="Y42" s="1398"/>
      <c r="Z42" s="1398"/>
      <c r="AA42" s="1398"/>
      <c r="AB42" s="1398"/>
      <c r="AC42" s="1398"/>
      <c r="AD42" s="1398"/>
      <c r="AE42" s="1398"/>
      <c r="AF42" s="1398"/>
      <c r="AG42" s="1398"/>
      <c r="AH42" s="1398"/>
      <c r="AI42" s="1333"/>
      <c r="AJ42" s="1324"/>
      <c r="AK42" s="1324"/>
      <c r="AL42" s="1324"/>
      <c r="AM42" s="1324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</row>
    <row r="43" spans="2:137" s="2" customFormat="1" ht="18.75" customHeight="1">
      <c r="B43" s="1274"/>
      <c r="C43" s="1277"/>
      <c r="D43" s="68" t="s">
        <v>50</v>
      </c>
      <c r="E43" s="152">
        <v>23.770999299999989</v>
      </c>
      <c r="F43" s="152">
        <v>21.331893500000032</v>
      </c>
      <c r="G43" s="152">
        <v>23.976244800000011</v>
      </c>
      <c r="H43" s="152">
        <v>23.871173199999973</v>
      </c>
      <c r="I43" s="152">
        <v>24.488185100000031</v>
      </c>
      <c r="J43" s="152">
        <v>23.304104600000002</v>
      </c>
      <c r="K43" s="152">
        <v>23.334519900000011</v>
      </c>
      <c r="L43" s="152">
        <v>24.007247099999951</v>
      </c>
      <c r="M43" s="152">
        <v>25.464410800000007</v>
      </c>
      <c r="N43" s="152">
        <v>25.448586599999985</v>
      </c>
      <c r="O43" s="152">
        <v>24.877212600000028</v>
      </c>
      <c r="P43" s="153">
        <v>24.461488299999974</v>
      </c>
      <c r="Q43" s="416">
        <f>+SUM(Q39:Q42)</f>
        <v>288.33606580000014</v>
      </c>
      <c r="R43" s="1520"/>
      <c r="S43" s="1494"/>
      <c r="T43" s="1398"/>
      <c r="U43" s="2002"/>
      <c r="V43" s="1398"/>
      <c r="W43" s="1398"/>
      <c r="X43" s="1398"/>
      <c r="Y43" s="1398"/>
      <c r="Z43" s="1398"/>
      <c r="AA43" s="1398"/>
      <c r="AB43" s="1398"/>
      <c r="AC43" s="1398"/>
      <c r="AD43" s="1398"/>
      <c r="AE43" s="1398"/>
      <c r="AF43" s="1398"/>
      <c r="AG43" s="1398"/>
      <c r="AH43" s="1398"/>
      <c r="AI43" s="1333"/>
      <c r="AJ43" s="1324"/>
      <c r="AK43" s="1324"/>
      <c r="AL43" s="1324"/>
      <c r="AM43" s="1324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</row>
    <row r="44" spans="2:137" s="2" customFormat="1" ht="18.75" customHeight="1">
      <c r="B44" s="1279">
        <v>9</v>
      </c>
      <c r="C44" s="16" t="s">
        <v>14</v>
      </c>
      <c r="D44" s="63" t="s">
        <v>46</v>
      </c>
      <c r="E44" s="144">
        <v>0.16567799999999999</v>
      </c>
      <c r="F44" s="144">
        <v>0.11930300000000001</v>
      </c>
      <c r="G44" s="144">
        <v>0.13642399999999999</v>
      </c>
      <c r="H44" s="144">
        <v>0.119939</v>
      </c>
      <c r="I44" s="144">
        <v>0.157502</v>
      </c>
      <c r="J44" s="144">
        <v>0.163054</v>
      </c>
      <c r="K44" s="144">
        <v>0.16409499999999999</v>
      </c>
      <c r="L44" s="144">
        <v>0.18209800000000001</v>
      </c>
      <c r="M44" s="144">
        <v>0.17483299999999999</v>
      </c>
      <c r="N44" s="144">
        <v>0.18197199999999999</v>
      </c>
      <c r="O44" s="144">
        <v>0.164909</v>
      </c>
      <c r="P44" s="144">
        <v>0.169127</v>
      </c>
      <c r="Q44" s="91">
        <f>SUM(E44:P44)</f>
        <v>1.8989340000000001</v>
      </c>
      <c r="R44" s="1520"/>
      <c r="S44" s="1494"/>
      <c r="T44" s="1398"/>
      <c r="U44" s="2002"/>
      <c r="V44" s="1398"/>
      <c r="W44" s="1398"/>
      <c r="X44" s="1398"/>
      <c r="Y44" s="1398"/>
      <c r="Z44" s="1398"/>
      <c r="AA44" s="1398"/>
      <c r="AB44" s="1398"/>
      <c r="AC44" s="1398"/>
      <c r="AD44" s="1398"/>
      <c r="AE44" s="1398"/>
      <c r="AF44" s="1398"/>
      <c r="AG44" s="1398"/>
      <c r="AH44" s="1398"/>
      <c r="AI44" s="1333"/>
      <c r="AJ44" s="1324"/>
      <c r="AK44" s="1324"/>
      <c r="AL44" s="1324"/>
      <c r="AM44" s="1324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</row>
    <row r="45" spans="2:137" s="2" customFormat="1" ht="18.75" customHeight="1">
      <c r="B45" s="1273"/>
      <c r="C45" s="16"/>
      <c r="D45" s="64" t="s">
        <v>47</v>
      </c>
      <c r="E45" s="146">
        <v>1.19655E-2</v>
      </c>
      <c r="F45" s="146">
        <v>3.8541999999999999E-3</v>
      </c>
      <c r="G45" s="146">
        <v>2.4361600000000001E-2</v>
      </c>
      <c r="H45" s="146">
        <v>4.1187000000000003E-3</v>
      </c>
      <c r="I45" s="146">
        <v>4.2598000000000002E-3</v>
      </c>
      <c r="J45" s="146">
        <v>4.1282999999999997E-3</v>
      </c>
      <c r="K45" s="146">
        <v>4.3007999999999996E-3</v>
      </c>
      <c r="L45" s="146">
        <v>9.4701000000000004E-3</v>
      </c>
      <c r="M45" s="146">
        <v>4.2031000000000004E-3</v>
      </c>
      <c r="N45" s="146">
        <v>8.5246999999999996E-3</v>
      </c>
      <c r="O45" s="146">
        <v>4.1698999999999998E-3</v>
      </c>
      <c r="P45" s="146">
        <v>4.2820000000000002E-3</v>
      </c>
      <c r="Q45" s="97">
        <f>SUM(E45:P45)</f>
        <v>8.76387E-2</v>
      </c>
      <c r="R45" s="1520"/>
      <c r="S45" s="1494"/>
      <c r="T45" s="1398"/>
      <c r="U45" s="2002"/>
      <c r="V45" s="1398"/>
      <c r="W45" s="1398"/>
      <c r="X45" s="1398"/>
      <c r="Y45" s="1398"/>
      <c r="Z45" s="1398"/>
      <c r="AA45" s="1398"/>
      <c r="AB45" s="1398"/>
      <c r="AC45" s="1398"/>
      <c r="AD45" s="1398"/>
      <c r="AE45" s="1398"/>
      <c r="AF45" s="1398"/>
      <c r="AG45" s="1398"/>
      <c r="AH45" s="1398"/>
      <c r="AI45" s="1333"/>
      <c r="AJ45" s="1324"/>
      <c r="AK45" s="1324"/>
      <c r="AL45" s="1324"/>
      <c r="AM45" s="1324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  <c r="EF45" s="8"/>
      <c r="EG45" s="8"/>
    </row>
    <row r="46" spans="2:137" s="2" customFormat="1" ht="18.75" customHeight="1">
      <c r="B46" s="1273"/>
      <c r="C46" s="16"/>
      <c r="D46" s="64" t="s">
        <v>48</v>
      </c>
      <c r="E46" s="1280">
        <v>9.3824321000000026</v>
      </c>
      <c r="F46" s="1280">
        <v>8.4925989000000115</v>
      </c>
      <c r="G46" s="1280">
        <v>9.3162239999999983</v>
      </c>
      <c r="H46" s="1280">
        <v>9.3821320000000039</v>
      </c>
      <c r="I46" s="1280">
        <v>9.9426409999999983</v>
      </c>
      <c r="J46" s="1280">
        <v>9.7123659000000035</v>
      </c>
      <c r="K46" s="1280">
        <v>10.188189900000017</v>
      </c>
      <c r="L46" s="1280">
        <v>9.9759331000000078</v>
      </c>
      <c r="M46" s="1280">
        <v>9.9355636000000036</v>
      </c>
      <c r="N46" s="1280">
        <v>10.089190899999993</v>
      </c>
      <c r="O46" s="1280">
        <v>9.8272577999999982</v>
      </c>
      <c r="P46" s="1280">
        <v>9.8084646000000042</v>
      </c>
      <c r="Q46" s="97">
        <f>SUM(E46:P46)</f>
        <v>116.05299380000005</v>
      </c>
      <c r="R46" s="1520"/>
      <c r="S46" s="1494"/>
      <c r="T46" s="1398"/>
      <c r="U46" s="2002"/>
      <c r="V46" s="1398"/>
      <c r="W46" s="1398"/>
      <c r="X46" s="1398"/>
      <c r="Y46" s="1398"/>
      <c r="Z46" s="1398"/>
      <c r="AA46" s="1398"/>
      <c r="AB46" s="1398"/>
      <c r="AC46" s="1398"/>
      <c r="AD46" s="1398"/>
      <c r="AE46" s="1398"/>
      <c r="AF46" s="1398"/>
      <c r="AG46" s="1398"/>
      <c r="AH46" s="1398"/>
      <c r="AI46" s="1333"/>
      <c r="AJ46" s="1324"/>
      <c r="AK46" s="1324"/>
      <c r="AL46" s="1324"/>
      <c r="AM46" s="1324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  <c r="DA46" s="8"/>
      <c r="DB46" s="8"/>
      <c r="DC46" s="8"/>
      <c r="DD46" s="8"/>
      <c r="DE46" s="8"/>
      <c r="DF46" s="8"/>
      <c r="DG46" s="8"/>
      <c r="DH46" s="8"/>
      <c r="DI46" s="8"/>
      <c r="DJ46" s="8"/>
      <c r="DK46" s="8"/>
      <c r="DL46" s="8"/>
      <c r="DM46" s="8"/>
      <c r="DN46" s="8"/>
      <c r="DO46" s="8"/>
      <c r="DP46" s="8"/>
      <c r="DQ46" s="8"/>
      <c r="DR46" s="8"/>
      <c r="DS46" s="8"/>
      <c r="DT46" s="8"/>
      <c r="DU46" s="8"/>
      <c r="DV46" s="8"/>
      <c r="DW46" s="8"/>
      <c r="DX46" s="8"/>
      <c r="DY46" s="8"/>
      <c r="DZ46" s="8"/>
      <c r="EA46" s="8"/>
      <c r="EB46" s="8"/>
      <c r="EC46" s="8"/>
      <c r="ED46" s="8"/>
      <c r="EE46" s="8"/>
      <c r="EF46" s="8"/>
      <c r="EG46" s="8"/>
    </row>
    <row r="47" spans="2:137" s="2" customFormat="1" ht="18.75" customHeight="1">
      <c r="B47" s="1273"/>
      <c r="C47" s="16"/>
      <c r="D47" s="64" t="s">
        <v>49</v>
      </c>
      <c r="E47" s="1280">
        <v>58.548407999999938</v>
      </c>
      <c r="F47" s="1280">
        <v>52.944955199999981</v>
      </c>
      <c r="G47" s="1280">
        <v>59.005630300000121</v>
      </c>
      <c r="H47" s="1280">
        <v>58.4972133999999</v>
      </c>
      <c r="I47" s="1280">
        <v>60.855720500000018</v>
      </c>
      <c r="J47" s="1280">
        <v>59.743041000000524</v>
      </c>
      <c r="K47" s="1280">
        <v>61.481981099999821</v>
      </c>
      <c r="L47" s="1280">
        <v>60.741808400000444</v>
      </c>
      <c r="M47" s="1280">
        <v>60.440843900000331</v>
      </c>
      <c r="N47" s="1280">
        <v>62.291748100000071</v>
      </c>
      <c r="O47" s="1280">
        <v>60.598347800000361</v>
      </c>
      <c r="P47" s="1280">
        <v>62.190792000000073</v>
      </c>
      <c r="Q47" s="553">
        <f>SUM(E47:P47)</f>
        <v>717.34048970000163</v>
      </c>
      <c r="R47" s="1520"/>
      <c r="S47" s="1494"/>
      <c r="T47" s="1398"/>
      <c r="U47" s="2002"/>
      <c r="V47" s="1398"/>
      <c r="W47" s="1398"/>
      <c r="X47" s="1398"/>
      <c r="Y47" s="1398"/>
      <c r="Z47" s="1398"/>
      <c r="AA47" s="1398"/>
      <c r="AB47" s="1398"/>
      <c r="AC47" s="1398"/>
      <c r="AD47" s="1398"/>
      <c r="AE47" s="1398"/>
      <c r="AF47" s="1398"/>
      <c r="AG47" s="1398"/>
      <c r="AH47" s="1398"/>
      <c r="AI47" s="1333"/>
      <c r="AJ47" s="1324"/>
      <c r="AK47" s="1324"/>
      <c r="AL47" s="1324"/>
      <c r="AM47" s="1324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  <c r="DT47" s="8"/>
      <c r="DU47" s="8"/>
      <c r="DV47" s="8"/>
      <c r="DW47" s="8"/>
      <c r="DX47" s="8"/>
      <c r="DY47" s="8"/>
      <c r="DZ47" s="8"/>
      <c r="EA47" s="8"/>
      <c r="EB47" s="8"/>
      <c r="EC47" s="8"/>
      <c r="ED47" s="8"/>
      <c r="EE47" s="8"/>
      <c r="EF47" s="8"/>
      <c r="EG47" s="8"/>
    </row>
    <row r="48" spans="2:137" s="2" customFormat="1" ht="18.75" customHeight="1">
      <c r="B48" s="1274"/>
      <c r="C48" s="1277"/>
      <c r="D48" s="68" t="s">
        <v>50</v>
      </c>
      <c r="E48" s="152">
        <v>68.1084835999999</v>
      </c>
      <c r="F48" s="152">
        <v>61.560711300000058</v>
      </c>
      <c r="G48" s="152">
        <v>68.482639900000564</v>
      </c>
      <c r="H48" s="152">
        <v>68.003403099999744</v>
      </c>
      <c r="I48" s="152">
        <v>70.960123299999537</v>
      </c>
      <c r="J48" s="152">
        <v>69.622589199999993</v>
      </c>
      <c r="K48" s="152">
        <v>71.838566800000038</v>
      </c>
      <c r="L48" s="152">
        <v>70.909309599999446</v>
      </c>
      <c r="M48" s="152">
        <v>70.555443600000814</v>
      </c>
      <c r="N48" s="152">
        <v>72.571435700000563</v>
      </c>
      <c r="O48" s="152">
        <v>70.594684500000383</v>
      </c>
      <c r="P48" s="153">
        <v>72.172665600000698</v>
      </c>
      <c r="Q48" s="416">
        <f>+SUM(Q44:Q47)</f>
        <v>835.38005620000172</v>
      </c>
      <c r="R48" s="1520"/>
      <c r="S48" s="1494"/>
      <c r="T48" s="1398"/>
      <c r="U48" s="2002"/>
      <c r="V48" s="1398"/>
      <c r="W48" s="1398"/>
      <c r="X48" s="1398"/>
      <c r="Y48" s="1398"/>
      <c r="Z48" s="1398"/>
      <c r="AA48" s="1398"/>
      <c r="AB48" s="1398"/>
      <c r="AC48" s="1398"/>
      <c r="AD48" s="1398"/>
      <c r="AE48" s="1398"/>
      <c r="AF48" s="1398"/>
      <c r="AG48" s="1398"/>
      <c r="AH48" s="1398"/>
      <c r="AI48" s="1333"/>
      <c r="AJ48" s="1324"/>
      <c r="AK48" s="1324"/>
      <c r="AL48" s="1324"/>
      <c r="AM48" s="1324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</row>
    <row r="49" spans="2:137" s="2" customFormat="1" ht="18.75" customHeight="1">
      <c r="B49" s="1279">
        <v>10</v>
      </c>
      <c r="C49" s="16" t="s">
        <v>16</v>
      </c>
      <c r="D49" s="63" t="s">
        <v>46</v>
      </c>
      <c r="E49" s="144"/>
      <c r="F49" s="150"/>
      <c r="G49" s="150"/>
      <c r="H49" s="150"/>
      <c r="I49" s="150"/>
      <c r="J49" s="150"/>
      <c r="K49" s="150"/>
      <c r="L49" s="150"/>
      <c r="M49" s="150"/>
      <c r="N49" s="150"/>
      <c r="O49" s="150"/>
      <c r="P49" s="151"/>
      <c r="Q49" s="415">
        <f>SUM(E49:P49)</f>
        <v>0</v>
      </c>
      <c r="R49" s="1520"/>
      <c r="S49" s="1494"/>
      <c r="T49" s="1398"/>
      <c r="U49" s="2002"/>
      <c r="V49" s="1398"/>
      <c r="W49" s="1398"/>
      <c r="X49" s="1398"/>
      <c r="Y49" s="1398"/>
      <c r="Z49" s="1398"/>
      <c r="AA49" s="1398"/>
      <c r="AB49" s="1398"/>
      <c r="AC49" s="1398"/>
      <c r="AD49" s="1398"/>
      <c r="AE49" s="1398"/>
      <c r="AF49" s="1398"/>
      <c r="AG49" s="1398"/>
      <c r="AH49" s="1398"/>
      <c r="AI49" s="1333"/>
      <c r="AJ49" s="1324"/>
      <c r="AK49" s="1324"/>
      <c r="AL49" s="1324"/>
      <c r="AM49" s="1324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C49" s="8"/>
      <c r="DD49" s="8"/>
      <c r="DE49" s="8"/>
      <c r="DF49" s="8"/>
      <c r="DG49" s="8"/>
      <c r="DH49" s="8"/>
      <c r="DI49" s="8"/>
      <c r="DJ49" s="8"/>
      <c r="DK49" s="8"/>
      <c r="DL49" s="8"/>
      <c r="DM49" s="8"/>
      <c r="DN49" s="8"/>
      <c r="DO49" s="8"/>
      <c r="DP49" s="8"/>
      <c r="DQ49" s="8"/>
      <c r="DR49" s="8"/>
      <c r="DS49" s="8"/>
      <c r="DT49" s="8"/>
      <c r="DU49" s="8"/>
      <c r="DV49" s="8"/>
      <c r="DW49" s="8"/>
      <c r="DX49" s="8"/>
      <c r="DY49" s="8"/>
      <c r="DZ49" s="8"/>
      <c r="EA49" s="8"/>
      <c r="EB49" s="8"/>
      <c r="EC49" s="8"/>
      <c r="ED49" s="8"/>
      <c r="EE49" s="8"/>
      <c r="EF49" s="8"/>
      <c r="EG49" s="8"/>
    </row>
    <row r="50" spans="2:137" s="2" customFormat="1" ht="18.75" customHeight="1">
      <c r="B50" s="1273"/>
      <c r="C50" s="16"/>
      <c r="D50" s="64" t="s">
        <v>47</v>
      </c>
      <c r="E50" s="146"/>
      <c r="F50" s="146"/>
      <c r="G50" s="146"/>
      <c r="H50" s="146"/>
      <c r="I50" s="146"/>
      <c r="J50" s="146"/>
      <c r="K50" s="146"/>
      <c r="L50" s="146"/>
      <c r="M50" s="146"/>
      <c r="N50" s="146"/>
      <c r="O50" s="146"/>
      <c r="P50" s="146"/>
      <c r="Q50" s="553">
        <f>SUM(E50:P50)</f>
        <v>0</v>
      </c>
      <c r="R50" s="1520"/>
      <c r="S50" s="1494"/>
      <c r="T50" s="1398"/>
      <c r="U50" s="2002"/>
      <c r="V50" s="1398"/>
      <c r="W50" s="1398"/>
      <c r="X50" s="1398"/>
      <c r="Y50" s="1398"/>
      <c r="Z50" s="1398"/>
      <c r="AA50" s="1398"/>
      <c r="AB50" s="1398"/>
      <c r="AC50" s="1398"/>
      <c r="AD50" s="1398"/>
      <c r="AE50" s="1398"/>
      <c r="AF50" s="1398"/>
      <c r="AG50" s="1398"/>
      <c r="AH50" s="1398"/>
      <c r="AI50" s="1333"/>
      <c r="AJ50" s="1324"/>
      <c r="AK50" s="1324"/>
      <c r="AL50" s="1324"/>
      <c r="AM50" s="1324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DI50" s="8"/>
      <c r="DJ50" s="8"/>
      <c r="DK50" s="8"/>
      <c r="DL50" s="8"/>
      <c r="DM50" s="8"/>
      <c r="DN50" s="8"/>
      <c r="DO50" s="8"/>
      <c r="DP50" s="8"/>
      <c r="DQ50" s="8"/>
      <c r="DR50" s="8"/>
      <c r="DS50" s="8"/>
      <c r="DT50" s="8"/>
      <c r="DU50" s="8"/>
      <c r="DV50" s="8"/>
      <c r="DW50" s="8"/>
      <c r="DX50" s="8"/>
      <c r="DY50" s="8"/>
      <c r="DZ50" s="8"/>
      <c r="EA50" s="8"/>
      <c r="EB50" s="8"/>
      <c r="EC50" s="8"/>
      <c r="ED50" s="8"/>
      <c r="EE50" s="8"/>
      <c r="EF50" s="8"/>
      <c r="EG50" s="8"/>
    </row>
    <row r="51" spans="2:137" s="2" customFormat="1" ht="18.75" customHeight="1">
      <c r="B51" s="1273"/>
      <c r="C51" s="16"/>
      <c r="D51" s="64" t="s">
        <v>48</v>
      </c>
      <c r="E51" s="1280">
        <v>29.981023299999986</v>
      </c>
      <c r="F51" s="1280">
        <v>26.573458299999992</v>
      </c>
      <c r="G51" s="1280">
        <v>29.797794800000002</v>
      </c>
      <c r="H51" s="1280">
        <v>27.511927499999981</v>
      </c>
      <c r="I51" s="1280">
        <v>26.322032700000001</v>
      </c>
      <c r="J51" s="1280">
        <v>24.630094500000016</v>
      </c>
      <c r="K51" s="1280">
        <v>24.956333869999998</v>
      </c>
      <c r="L51" s="1280">
        <v>24.084237299999991</v>
      </c>
      <c r="M51" s="1280">
        <v>23.487650900000006</v>
      </c>
      <c r="N51" s="1280">
        <v>25.2532055</v>
      </c>
      <c r="O51" s="1280">
        <v>26.824612099999989</v>
      </c>
      <c r="P51" s="1280">
        <v>27.858531799999984</v>
      </c>
      <c r="Q51" s="97">
        <f>SUM(E51:P51)</f>
        <v>317.28090256999991</v>
      </c>
      <c r="R51" s="1520"/>
      <c r="S51" s="1494"/>
      <c r="T51" s="1398"/>
      <c r="U51" s="2002"/>
      <c r="V51" s="1398"/>
      <c r="W51" s="1398"/>
      <c r="X51" s="1398"/>
      <c r="Y51" s="1398"/>
      <c r="Z51" s="1398"/>
      <c r="AA51" s="1398"/>
      <c r="AB51" s="1398"/>
      <c r="AC51" s="1398"/>
      <c r="AD51" s="1398"/>
      <c r="AE51" s="1398"/>
      <c r="AF51" s="1398"/>
      <c r="AG51" s="1398"/>
      <c r="AH51" s="1398"/>
      <c r="AI51" s="1333"/>
      <c r="AJ51" s="1324"/>
      <c r="AK51" s="1324"/>
      <c r="AL51" s="1324"/>
      <c r="AM51" s="1324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  <c r="DD51" s="8"/>
      <c r="DE51" s="8"/>
      <c r="DF51" s="8"/>
      <c r="DG51" s="8"/>
      <c r="DH51" s="8"/>
      <c r="DI51" s="8"/>
      <c r="DJ51" s="8"/>
      <c r="DK51" s="8"/>
      <c r="DL51" s="8"/>
      <c r="DM51" s="8"/>
      <c r="DN51" s="8"/>
      <c r="DO51" s="8"/>
      <c r="DP51" s="8"/>
      <c r="DQ51" s="8"/>
      <c r="DR51" s="8"/>
      <c r="DS51" s="8"/>
      <c r="DT51" s="8"/>
      <c r="DU51" s="8"/>
      <c r="DV51" s="8"/>
      <c r="DW51" s="8"/>
      <c r="DX51" s="8"/>
      <c r="DY51" s="8"/>
      <c r="DZ51" s="8"/>
      <c r="EA51" s="8"/>
      <c r="EB51" s="8"/>
      <c r="EC51" s="8"/>
      <c r="ED51" s="8"/>
      <c r="EE51" s="8"/>
      <c r="EF51" s="8"/>
      <c r="EG51" s="8"/>
    </row>
    <row r="52" spans="2:137" s="2" customFormat="1" ht="18.75" customHeight="1">
      <c r="B52" s="1273"/>
      <c r="C52" s="16"/>
      <c r="D52" s="64" t="s">
        <v>49</v>
      </c>
      <c r="E52" s="1280">
        <v>55.389443829999834</v>
      </c>
      <c r="F52" s="1280">
        <v>53.234771549999955</v>
      </c>
      <c r="G52" s="1280">
        <v>57.670890220000089</v>
      </c>
      <c r="H52" s="1280">
        <v>54.613969060000208</v>
      </c>
      <c r="I52" s="1280">
        <v>53.420235889999567</v>
      </c>
      <c r="J52" s="1280">
        <v>51.972485960000057</v>
      </c>
      <c r="K52" s="1280">
        <v>49.800688200000195</v>
      </c>
      <c r="L52" s="1280">
        <v>48.523075490000089</v>
      </c>
      <c r="M52" s="1280">
        <v>48.50010990000002</v>
      </c>
      <c r="N52" s="1280">
        <v>49.77996034999989</v>
      </c>
      <c r="O52" s="1280">
        <v>50.126316650000049</v>
      </c>
      <c r="P52" s="1280">
        <v>54.036477350000126</v>
      </c>
      <c r="Q52" s="553">
        <f>SUM(E52:P52)</f>
        <v>627.06842445000007</v>
      </c>
      <c r="R52" s="1520"/>
      <c r="S52" s="1494"/>
      <c r="T52" s="1398"/>
      <c r="U52" s="2002"/>
      <c r="V52" s="1398"/>
      <c r="W52" s="1398"/>
      <c r="X52" s="1398"/>
      <c r="Y52" s="1398"/>
      <c r="Z52" s="1398"/>
      <c r="AA52" s="1398"/>
      <c r="AB52" s="1398"/>
      <c r="AC52" s="1398"/>
      <c r="AD52" s="1398"/>
      <c r="AE52" s="1398"/>
      <c r="AF52" s="1398"/>
      <c r="AG52" s="1398"/>
      <c r="AH52" s="1398"/>
      <c r="AI52" s="1333"/>
      <c r="AJ52" s="1324"/>
      <c r="AK52" s="1324"/>
      <c r="AL52" s="1324"/>
      <c r="AM52" s="1324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</row>
    <row r="53" spans="2:137" s="2" customFormat="1" ht="18.75" customHeight="1">
      <c r="B53" s="1274"/>
      <c r="C53" s="1277"/>
      <c r="D53" s="68" t="s">
        <v>50</v>
      </c>
      <c r="E53" s="152">
        <v>85.370467130000321</v>
      </c>
      <c r="F53" s="152">
        <v>79.808229849999933</v>
      </c>
      <c r="G53" s="152">
        <v>87.468685019999654</v>
      </c>
      <c r="H53" s="152">
        <v>82.125896560000001</v>
      </c>
      <c r="I53" s="152">
        <v>79.742268590000435</v>
      </c>
      <c r="J53" s="152">
        <v>76.602580460000041</v>
      </c>
      <c r="K53" s="152">
        <v>74.757022069999906</v>
      </c>
      <c r="L53" s="152">
        <v>72.607312789999796</v>
      </c>
      <c r="M53" s="152">
        <v>71.987760800000117</v>
      </c>
      <c r="N53" s="152">
        <v>75.033165850000145</v>
      </c>
      <c r="O53" s="152">
        <v>76.950928749999747</v>
      </c>
      <c r="P53" s="153">
        <v>81.895009149999851</v>
      </c>
      <c r="Q53" s="428">
        <f>+SUM(Q49:Q52)</f>
        <v>944.34932701999992</v>
      </c>
      <c r="R53" s="1520"/>
      <c r="S53" s="1494"/>
      <c r="T53" s="1398"/>
      <c r="U53" s="2002"/>
      <c r="V53" s="1398"/>
      <c r="W53" s="1398"/>
      <c r="X53" s="1398"/>
      <c r="Y53" s="1398"/>
      <c r="Z53" s="1398"/>
      <c r="AA53" s="1398"/>
      <c r="AB53" s="1398"/>
      <c r="AC53" s="1398"/>
      <c r="AD53" s="1398"/>
      <c r="AE53" s="1398"/>
      <c r="AF53" s="1398"/>
      <c r="AG53" s="1398"/>
      <c r="AH53" s="1398"/>
      <c r="AI53" s="1333"/>
      <c r="AJ53" s="1324"/>
      <c r="AK53" s="1324"/>
      <c r="AL53" s="1324"/>
      <c r="AM53" s="1324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</row>
    <row r="54" spans="2:137" s="2" customFormat="1" ht="18.75" customHeight="1">
      <c r="B54" s="1279">
        <v>11</v>
      </c>
      <c r="C54" s="16" t="s">
        <v>19</v>
      </c>
      <c r="D54" s="63" t="s">
        <v>46</v>
      </c>
      <c r="E54" s="144"/>
      <c r="F54" s="150"/>
      <c r="G54" s="150"/>
      <c r="H54" s="150"/>
      <c r="I54" s="150"/>
      <c r="J54" s="150"/>
      <c r="K54" s="150"/>
      <c r="L54" s="150"/>
      <c r="M54" s="150"/>
      <c r="N54" s="150"/>
      <c r="O54" s="150"/>
      <c r="P54" s="151"/>
      <c r="Q54" s="415">
        <f>SUM(E54:P54)</f>
        <v>0</v>
      </c>
      <c r="R54" s="1520"/>
      <c r="S54" s="1494"/>
      <c r="T54" s="1398"/>
      <c r="U54" s="2002"/>
      <c r="V54" s="1398"/>
      <c r="W54" s="1398"/>
      <c r="X54" s="1398"/>
      <c r="Y54" s="1398"/>
      <c r="Z54" s="1398"/>
      <c r="AA54" s="1398"/>
      <c r="AB54" s="1398"/>
      <c r="AC54" s="1398"/>
      <c r="AD54" s="1398"/>
      <c r="AE54" s="1398"/>
      <c r="AF54" s="1398"/>
      <c r="AG54" s="1398"/>
      <c r="AH54" s="1398"/>
      <c r="AI54" s="1333"/>
      <c r="AJ54" s="1324"/>
      <c r="AK54" s="1324"/>
      <c r="AL54" s="1324"/>
      <c r="AM54" s="1324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</row>
    <row r="55" spans="2:137" s="2" customFormat="1" ht="18.75" customHeight="1">
      <c r="B55" s="1273"/>
      <c r="C55" s="16"/>
      <c r="D55" s="64" t="s">
        <v>47</v>
      </c>
      <c r="E55" s="146"/>
      <c r="F55" s="146"/>
      <c r="G55" s="146"/>
      <c r="H55" s="146"/>
      <c r="I55" s="146"/>
      <c r="J55" s="146"/>
      <c r="K55" s="146"/>
      <c r="L55" s="146"/>
      <c r="M55" s="146"/>
      <c r="N55" s="146"/>
      <c r="O55" s="146"/>
      <c r="P55" s="146"/>
      <c r="Q55" s="409">
        <f>SUM(E55:P55)</f>
        <v>0</v>
      </c>
      <c r="R55" s="1520"/>
      <c r="S55" s="1494"/>
      <c r="T55" s="1398"/>
      <c r="U55" s="2002"/>
      <c r="V55" s="1398"/>
      <c r="W55" s="1398"/>
      <c r="X55" s="1398"/>
      <c r="Y55" s="1398"/>
      <c r="Z55" s="1398"/>
      <c r="AA55" s="1398"/>
      <c r="AB55" s="1398"/>
      <c r="AC55" s="1398"/>
      <c r="AD55" s="1398"/>
      <c r="AE55" s="1398"/>
      <c r="AF55" s="1398"/>
      <c r="AG55" s="1398"/>
      <c r="AH55" s="1398"/>
      <c r="AI55" s="1333"/>
      <c r="AJ55" s="1324"/>
      <c r="AK55" s="1324"/>
      <c r="AL55" s="1324"/>
      <c r="AM55" s="1324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  <c r="DT55" s="8"/>
      <c r="DU55" s="8"/>
      <c r="DV55" s="8"/>
      <c r="DW55" s="8"/>
      <c r="DX55" s="8"/>
      <c r="DY55" s="8"/>
      <c r="DZ55" s="8"/>
      <c r="EA55" s="8"/>
      <c r="EB55" s="8"/>
      <c r="EC55" s="8"/>
      <c r="ED55" s="8"/>
      <c r="EE55" s="8"/>
      <c r="EF55" s="8"/>
      <c r="EG55" s="8"/>
    </row>
    <row r="56" spans="2:137" s="2" customFormat="1" ht="18.75" customHeight="1">
      <c r="B56" s="1273"/>
      <c r="C56" s="16"/>
      <c r="D56" s="64" t="s">
        <v>48</v>
      </c>
      <c r="E56" s="1280">
        <v>15.11810693000001</v>
      </c>
      <c r="F56" s="1280">
        <v>12.755103249999978</v>
      </c>
      <c r="G56" s="1280">
        <v>13.644147980000007</v>
      </c>
      <c r="H56" s="1280">
        <v>12.447009780000009</v>
      </c>
      <c r="I56" s="1280">
        <v>13.424644020000001</v>
      </c>
      <c r="J56" s="1280">
        <v>13.387147299999992</v>
      </c>
      <c r="K56" s="1280">
        <v>13.768881880000009</v>
      </c>
      <c r="L56" s="1280">
        <v>13.824505760000005</v>
      </c>
      <c r="M56" s="1280">
        <v>13.86222105</v>
      </c>
      <c r="N56" s="1280">
        <v>13.819945820000001</v>
      </c>
      <c r="O56" s="1280">
        <v>12.999957709999997</v>
      </c>
      <c r="P56" s="1280">
        <v>13.383673949999984</v>
      </c>
      <c r="Q56" s="553">
        <f>SUM(E56:P56)</f>
        <v>162.43534542999998</v>
      </c>
      <c r="R56" s="1520"/>
      <c r="S56" s="1494"/>
      <c r="T56" s="1398"/>
      <c r="U56" s="2002"/>
      <c r="V56" s="1398"/>
      <c r="W56" s="1398"/>
      <c r="X56" s="1398"/>
      <c r="Y56" s="1398"/>
      <c r="Z56" s="1398"/>
      <c r="AA56" s="1398"/>
      <c r="AB56" s="1398"/>
      <c r="AC56" s="1398"/>
      <c r="AD56" s="1398"/>
      <c r="AE56" s="1398"/>
      <c r="AF56" s="1398"/>
      <c r="AG56" s="1398"/>
      <c r="AH56" s="1398"/>
      <c r="AI56" s="1333"/>
      <c r="AJ56" s="1324"/>
      <c r="AK56" s="1324"/>
      <c r="AL56" s="1324"/>
      <c r="AM56" s="1324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  <c r="DA56" s="8"/>
      <c r="DB56" s="8"/>
      <c r="DC56" s="8"/>
      <c r="DD56" s="8"/>
      <c r="DE56" s="8"/>
      <c r="DF56" s="8"/>
      <c r="DG56" s="8"/>
      <c r="DH56" s="8"/>
      <c r="DI56" s="8"/>
      <c r="DJ56" s="8"/>
      <c r="DK56" s="8"/>
      <c r="DL56" s="8"/>
      <c r="DM56" s="8"/>
      <c r="DN56" s="8"/>
      <c r="DO56" s="8"/>
      <c r="DP56" s="8"/>
      <c r="DQ56" s="8"/>
      <c r="DR56" s="8"/>
      <c r="DS56" s="8"/>
      <c r="DT56" s="8"/>
      <c r="DU56" s="8"/>
      <c r="DV56" s="8"/>
      <c r="DW56" s="8"/>
      <c r="DX56" s="8"/>
      <c r="DY56" s="8"/>
      <c r="DZ56" s="8"/>
      <c r="EA56" s="8"/>
      <c r="EB56" s="8"/>
      <c r="EC56" s="8"/>
      <c r="ED56" s="8"/>
      <c r="EE56" s="8"/>
      <c r="EF56" s="8"/>
      <c r="EG56" s="8"/>
    </row>
    <row r="57" spans="2:137" s="2" customFormat="1" ht="18.75" customHeight="1">
      <c r="B57" s="1273"/>
      <c r="C57" s="16"/>
      <c r="D57" s="64" t="s">
        <v>49</v>
      </c>
      <c r="E57" s="1280">
        <v>41.618847700000146</v>
      </c>
      <c r="F57" s="1280">
        <v>39.814746479999982</v>
      </c>
      <c r="G57" s="1280">
        <v>42.586839759999826</v>
      </c>
      <c r="H57" s="1280">
        <v>39.793672530000087</v>
      </c>
      <c r="I57" s="1280">
        <v>40.860186750000061</v>
      </c>
      <c r="J57" s="1280">
        <v>38.456186509999938</v>
      </c>
      <c r="K57" s="1280">
        <v>39.304405420000094</v>
      </c>
      <c r="L57" s="1280">
        <v>39.258061709999943</v>
      </c>
      <c r="M57" s="1280">
        <v>38.975192630000109</v>
      </c>
      <c r="N57" s="1280">
        <v>40.327587989999927</v>
      </c>
      <c r="O57" s="1280">
        <v>39.957311050000051</v>
      </c>
      <c r="P57" s="1280">
        <v>43.384426970000099</v>
      </c>
      <c r="Q57" s="97">
        <f>SUM(E57:P57)</f>
        <v>484.33746550000023</v>
      </c>
      <c r="R57" s="1520"/>
      <c r="S57" s="1494"/>
      <c r="T57" s="1398"/>
      <c r="U57" s="2002"/>
      <c r="V57" s="1398"/>
      <c r="W57" s="1398"/>
      <c r="X57" s="1398"/>
      <c r="Y57" s="1398"/>
      <c r="Z57" s="1398"/>
      <c r="AA57" s="1398"/>
      <c r="AB57" s="1398"/>
      <c r="AC57" s="1398"/>
      <c r="AD57" s="1398"/>
      <c r="AE57" s="1398"/>
      <c r="AF57" s="1398"/>
      <c r="AG57" s="1398"/>
      <c r="AH57" s="1398"/>
      <c r="AI57" s="1333"/>
      <c r="AJ57" s="1324"/>
      <c r="AK57" s="1324"/>
      <c r="AL57" s="1324"/>
      <c r="AM57" s="1324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</row>
    <row r="58" spans="2:137" s="2" customFormat="1" ht="18.75" customHeight="1">
      <c r="B58" s="1274"/>
      <c r="C58" s="1277"/>
      <c r="D58" s="68" t="s">
        <v>50</v>
      </c>
      <c r="E58" s="152">
        <v>56.736954629999978</v>
      </c>
      <c r="F58" s="152">
        <v>52.569849730000072</v>
      </c>
      <c r="G58" s="152">
        <v>56.230987740000089</v>
      </c>
      <c r="H58" s="152">
        <v>52.240682309999869</v>
      </c>
      <c r="I58" s="152">
        <v>54.284830770000049</v>
      </c>
      <c r="J58" s="152">
        <v>51.843333810000033</v>
      </c>
      <c r="K58" s="152">
        <v>53.073287299999983</v>
      </c>
      <c r="L58" s="152">
        <v>53.082567470000427</v>
      </c>
      <c r="M58" s="152">
        <v>52.837413679999841</v>
      </c>
      <c r="N58" s="152">
        <v>54.147533810000141</v>
      </c>
      <c r="O58" s="152">
        <v>52.957268760000169</v>
      </c>
      <c r="P58" s="153">
        <v>56.768100920000144</v>
      </c>
      <c r="Q58" s="428">
        <f>+SUM(Q54:Q57)</f>
        <v>646.77281093000022</v>
      </c>
      <c r="R58" s="1520"/>
      <c r="S58" s="1494"/>
      <c r="T58" s="1398"/>
      <c r="U58" s="2002"/>
      <c r="V58" s="1398"/>
      <c r="W58" s="1398"/>
      <c r="X58" s="1398"/>
      <c r="Y58" s="1398"/>
      <c r="Z58" s="1398"/>
      <c r="AA58" s="1398"/>
      <c r="AB58" s="1398"/>
      <c r="AC58" s="1398"/>
      <c r="AD58" s="1398"/>
      <c r="AE58" s="1398"/>
      <c r="AF58" s="1398"/>
      <c r="AG58" s="1398"/>
      <c r="AH58" s="1398"/>
      <c r="AI58" s="1333"/>
      <c r="AJ58" s="1324"/>
      <c r="AK58" s="1324"/>
      <c r="AL58" s="1324"/>
      <c r="AM58" s="1324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8"/>
      <c r="DW58" s="8"/>
      <c r="DX58" s="8"/>
      <c r="DY58" s="8"/>
      <c r="DZ58" s="8"/>
      <c r="EA58" s="8"/>
      <c r="EB58" s="8"/>
      <c r="EC58" s="8"/>
      <c r="ED58" s="8"/>
      <c r="EE58" s="8"/>
      <c r="EF58" s="8"/>
      <c r="EG58" s="8"/>
    </row>
    <row r="59" spans="2:137" s="2" customFormat="1" ht="18.75" customHeight="1">
      <c r="B59" s="1279">
        <v>12</v>
      </c>
      <c r="C59" s="16" t="s">
        <v>20</v>
      </c>
      <c r="D59" s="63" t="s">
        <v>46</v>
      </c>
      <c r="E59" s="144"/>
      <c r="F59" s="150"/>
      <c r="G59" s="150"/>
      <c r="H59" s="150"/>
      <c r="I59" s="150"/>
      <c r="J59" s="150"/>
      <c r="K59" s="150"/>
      <c r="L59" s="150"/>
      <c r="M59" s="150"/>
      <c r="N59" s="150"/>
      <c r="O59" s="150"/>
      <c r="P59" s="151"/>
      <c r="Q59" s="415">
        <f>SUM(E59:P59)</f>
        <v>0</v>
      </c>
      <c r="R59" s="1520"/>
      <c r="S59" s="1494"/>
      <c r="T59" s="1398"/>
      <c r="U59" s="2002"/>
      <c r="V59" s="1398"/>
      <c r="W59" s="1398"/>
      <c r="X59" s="1398"/>
      <c r="Y59" s="1398"/>
      <c r="Z59" s="1398"/>
      <c r="AA59" s="1398"/>
      <c r="AB59" s="1398"/>
      <c r="AC59" s="1398"/>
      <c r="AD59" s="1398"/>
      <c r="AE59" s="1398"/>
      <c r="AF59" s="1398"/>
      <c r="AG59" s="1398"/>
      <c r="AH59" s="1398"/>
      <c r="AI59" s="1333"/>
      <c r="AJ59" s="1324"/>
      <c r="AK59" s="1324"/>
      <c r="AL59" s="1324"/>
      <c r="AM59" s="1324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C59" s="8"/>
      <c r="DD59" s="8"/>
      <c r="DE59" s="8"/>
      <c r="DF59" s="8"/>
      <c r="DG59" s="8"/>
      <c r="DH59" s="8"/>
      <c r="DI59" s="8"/>
      <c r="DJ59" s="8"/>
      <c r="DK59" s="8"/>
      <c r="DL59" s="8"/>
      <c r="DM59" s="8"/>
      <c r="DN59" s="8"/>
      <c r="DO59" s="8"/>
      <c r="DP59" s="8"/>
      <c r="DQ59" s="8"/>
      <c r="DR59" s="8"/>
      <c r="DS59" s="8"/>
      <c r="DT59" s="8"/>
      <c r="DU59" s="8"/>
      <c r="DV59" s="8"/>
      <c r="DW59" s="8"/>
      <c r="DX59" s="8"/>
      <c r="DY59" s="8"/>
      <c r="DZ59" s="8"/>
      <c r="EA59" s="8"/>
      <c r="EB59" s="8"/>
      <c r="EC59" s="8"/>
      <c r="ED59" s="8"/>
      <c r="EE59" s="8"/>
      <c r="EF59" s="8"/>
      <c r="EG59" s="8"/>
    </row>
    <row r="60" spans="2:137" s="2" customFormat="1" ht="18.75" customHeight="1">
      <c r="B60" s="1273"/>
      <c r="C60" s="16"/>
      <c r="D60" s="64" t="s">
        <v>47</v>
      </c>
      <c r="E60" s="146"/>
      <c r="F60" s="146"/>
      <c r="G60" s="146"/>
      <c r="H60" s="146"/>
      <c r="I60" s="146"/>
      <c r="J60" s="146"/>
      <c r="K60" s="146"/>
      <c r="L60" s="146"/>
      <c r="M60" s="146"/>
      <c r="N60" s="146"/>
      <c r="O60" s="146"/>
      <c r="P60" s="147"/>
      <c r="Q60" s="409">
        <f>SUM(E60:P60)</f>
        <v>0</v>
      </c>
      <c r="R60" s="1520"/>
      <c r="S60" s="1494"/>
      <c r="T60" s="1398"/>
      <c r="U60" s="2002"/>
      <c r="V60" s="1398"/>
      <c r="W60" s="1398"/>
      <c r="X60" s="1398"/>
      <c r="Y60" s="1398"/>
      <c r="Z60" s="1398"/>
      <c r="AA60" s="1398"/>
      <c r="AB60" s="1398"/>
      <c r="AC60" s="1398"/>
      <c r="AD60" s="1398"/>
      <c r="AE60" s="1398"/>
      <c r="AF60" s="1398"/>
      <c r="AG60" s="1398"/>
      <c r="AH60" s="1398"/>
      <c r="AI60" s="1333"/>
      <c r="AJ60" s="1324"/>
      <c r="AK60" s="1324"/>
      <c r="AL60" s="1324"/>
      <c r="AM60" s="1324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  <c r="DB60" s="8"/>
      <c r="DC60" s="8"/>
      <c r="DD60" s="8"/>
      <c r="DE60" s="8"/>
      <c r="DF60" s="8"/>
      <c r="DG60" s="8"/>
      <c r="DH60" s="8"/>
      <c r="DI60" s="8"/>
      <c r="DJ60" s="8"/>
      <c r="DK60" s="8"/>
      <c r="DL60" s="8"/>
      <c r="DM60" s="8"/>
      <c r="DN60" s="8"/>
      <c r="DO60" s="8"/>
      <c r="DP60" s="8"/>
      <c r="DQ60" s="8"/>
      <c r="DR60" s="8"/>
      <c r="DS60" s="8"/>
      <c r="DT60" s="8"/>
      <c r="DU60" s="8"/>
      <c r="DV60" s="8"/>
      <c r="DW60" s="8"/>
      <c r="DX60" s="8"/>
      <c r="DY60" s="8"/>
      <c r="DZ60" s="8"/>
      <c r="EA60" s="8"/>
      <c r="EB60" s="8"/>
      <c r="EC60" s="8"/>
      <c r="ED60" s="8"/>
      <c r="EE60" s="8"/>
      <c r="EF60" s="8"/>
      <c r="EG60" s="8"/>
    </row>
    <row r="61" spans="2:137" s="2" customFormat="1" ht="18.75" customHeight="1">
      <c r="B61" s="1273"/>
      <c r="C61" s="16"/>
      <c r="D61" s="64" t="s">
        <v>48</v>
      </c>
      <c r="E61" s="1280">
        <v>10.513529200000008</v>
      </c>
      <c r="F61" s="1280">
        <v>9.1133809000000063</v>
      </c>
      <c r="G61" s="1280">
        <v>9.2373865000000013</v>
      </c>
      <c r="H61" s="1280">
        <v>8.8287410000000026</v>
      </c>
      <c r="I61" s="1280">
        <v>8.4320746</v>
      </c>
      <c r="J61" s="1280">
        <v>8.4242376000000068</v>
      </c>
      <c r="K61" s="1280">
        <v>8.0794902999999998</v>
      </c>
      <c r="L61" s="1280">
        <v>8.3050317000000007</v>
      </c>
      <c r="M61" s="1280">
        <v>8.143576999999997</v>
      </c>
      <c r="N61" s="1280">
        <v>8.9249748000000029</v>
      </c>
      <c r="O61" s="1280">
        <v>8.7837727000000037</v>
      </c>
      <c r="P61" s="1280">
        <v>9.3962842000000109</v>
      </c>
      <c r="Q61" s="97">
        <f>SUM(E61:P61)</f>
        <v>106.18248050000003</v>
      </c>
      <c r="R61" s="1520"/>
      <c r="S61" s="1494"/>
      <c r="T61" s="1398"/>
      <c r="U61" s="2002"/>
      <c r="V61" s="1398"/>
      <c r="W61" s="1398"/>
      <c r="X61" s="1398"/>
      <c r="Y61" s="1398"/>
      <c r="Z61" s="1398"/>
      <c r="AA61" s="1398"/>
      <c r="AB61" s="1398"/>
      <c r="AC61" s="1398"/>
      <c r="AD61" s="1398"/>
      <c r="AE61" s="1398"/>
      <c r="AF61" s="1398"/>
      <c r="AG61" s="1398"/>
      <c r="AH61" s="1398"/>
      <c r="AI61" s="1333"/>
      <c r="AJ61" s="1324"/>
      <c r="AK61" s="1324"/>
      <c r="AL61" s="1324"/>
      <c r="AM61" s="1324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  <c r="DT61" s="8"/>
      <c r="DU61" s="8"/>
      <c r="DV61" s="8"/>
      <c r="DW61" s="8"/>
      <c r="DX61" s="8"/>
      <c r="DY61" s="8"/>
      <c r="DZ61" s="8"/>
      <c r="EA61" s="8"/>
      <c r="EB61" s="8"/>
      <c r="EC61" s="8"/>
      <c r="ED61" s="8"/>
      <c r="EE61" s="8"/>
      <c r="EF61" s="8"/>
      <c r="EG61" s="8"/>
    </row>
    <row r="62" spans="2:137" s="2" customFormat="1" ht="18.75" customHeight="1">
      <c r="B62" s="1273"/>
      <c r="C62" s="16"/>
      <c r="D62" s="64" t="s">
        <v>49</v>
      </c>
      <c r="E62" s="1280">
        <v>21.707524099999976</v>
      </c>
      <c r="F62" s="1280">
        <v>20.024260199999993</v>
      </c>
      <c r="G62" s="1280">
        <v>21.413865310000002</v>
      </c>
      <c r="H62" s="1280">
        <v>20.238540269999998</v>
      </c>
      <c r="I62" s="1280">
        <v>20.58663675999999</v>
      </c>
      <c r="J62" s="1280">
        <v>19.999956339999919</v>
      </c>
      <c r="K62" s="1280">
        <v>20.378251069999997</v>
      </c>
      <c r="L62" s="1280">
        <v>20.341661119999969</v>
      </c>
      <c r="M62" s="1280">
        <v>19.850985290000018</v>
      </c>
      <c r="N62" s="1280">
        <v>20.581084890000039</v>
      </c>
      <c r="O62" s="1280">
        <v>20.486984920000065</v>
      </c>
      <c r="P62" s="1280">
        <v>21.558823139999983</v>
      </c>
      <c r="Q62" s="97">
        <f>SUM(E62:P62)</f>
        <v>247.16857340999994</v>
      </c>
      <c r="R62" s="1520"/>
      <c r="S62" s="1494"/>
      <c r="T62" s="1398"/>
      <c r="U62" s="2002"/>
      <c r="V62" s="1398"/>
      <c r="W62" s="1398"/>
      <c r="X62" s="1398"/>
      <c r="Y62" s="1398"/>
      <c r="Z62" s="1398"/>
      <c r="AA62" s="1398"/>
      <c r="AB62" s="1398"/>
      <c r="AC62" s="1398"/>
      <c r="AD62" s="1398"/>
      <c r="AE62" s="1398"/>
      <c r="AF62" s="1398"/>
      <c r="AG62" s="1398"/>
      <c r="AH62" s="1398"/>
      <c r="AI62" s="1333"/>
      <c r="AJ62" s="1324"/>
      <c r="AK62" s="1324"/>
      <c r="AL62" s="1324"/>
      <c r="AM62" s="1324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  <c r="DX62" s="8"/>
      <c r="DY62" s="8"/>
      <c r="DZ62" s="8"/>
      <c r="EA62" s="8"/>
      <c r="EB62" s="8"/>
      <c r="EC62" s="8"/>
      <c r="ED62" s="8"/>
      <c r="EE62" s="8"/>
      <c r="EF62" s="8"/>
      <c r="EG62" s="8"/>
    </row>
    <row r="63" spans="2:137" s="2" customFormat="1" ht="18.75" customHeight="1">
      <c r="B63" s="1274"/>
      <c r="C63" s="1277"/>
      <c r="D63" s="68" t="s">
        <v>50</v>
      </c>
      <c r="E63" s="152">
        <v>32.22105329999993</v>
      </c>
      <c r="F63" s="152">
        <v>29.13764110000001</v>
      </c>
      <c r="G63" s="152">
        <v>30.65125180999998</v>
      </c>
      <c r="H63" s="152">
        <v>29.067281270000006</v>
      </c>
      <c r="I63" s="152">
        <v>29.01871135999999</v>
      </c>
      <c r="J63" s="152">
        <v>28.424193940000034</v>
      </c>
      <c r="K63" s="152">
        <v>28.457741370000004</v>
      </c>
      <c r="L63" s="152">
        <v>28.646692820000055</v>
      </c>
      <c r="M63" s="152">
        <v>27.994562289999973</v>
      </c>
      <c r="N63" s="152">
        <v>29.506059690000061</v>
      </c>
      <c r="O63" s="152">
        <v>29.270757619999998</v>
      </c>
      <c r="P63" s="153">
        <v>30.955107340000019</v>
      </c>
      <c r="Q63" s="416">
        <f>+SUM(Q59:Q62)</f>
        <v>353.35105390999996</v>
      </c>
      <c r="R63" s="1520"/>
      <c r="S63" s="1494"/>
      <c r="T63" s="1398"/>
      <c r="U63" s="2002"/>
      <c r="V63" s="1398"/>
      <c r="W63" s="1398"/>
      <c r="X63" s="1398"/>
      <c r="Y63" s="1398"/>
      <c r="Z63" s="1398"/>
      <c r="AA63" s="1398"/>
      <c r="AB63" s="1398"/>
      <c r="AC63" s="1398"/>
      <c r="AD63" s="1398"/>
      <c r="AE63" s="1398"/>
      <c r="AF63" s="1398"/>
      <c r="AG63" s="1398"/>
      <c r="AH63" s="1398"/>
      <c r="AI63" s="1333"/>
      <c r="AJ63" s="1324"/>
      <c r="AK63" s="1324"/>
      <c r="AL63" s="1324"/>
      <c r="AM63" s="1324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  <c r="DA63" s="8"/>
      <c r="DB63" s="8"/>
      <c r="DC63" s="8"/>
      <c r="DD63" s="8"/>
      <c r="DE63" s="8"/>
      <c r="DF63" s="8"/>
      <c r="DG63" s="8"/>
      <c r="DH63" s="8"/>
      <c r="DI63" s="8"/>
      <c r="DJ63" s="8"/>
      <c r="DK63" s="8"/>
      <c r="DL63" s="8"/>
      <c r="DM63" s="8"/>
      <c r="DN63" s="8"/>
      <c r="DO63" s="8"/>
      <c r="DP63" s="8"/>
      <c r="DQ63" s="8"/>
      <c r="DR63" s="8"/>
      <c r="DS63" s="8"/>
      <c r="DT63" s="8"/>
      <c r="DU63" s="8"/>
      <c r="DV63" s="8"/>
      <c r="DW63" s="8"/>
      <c r="DX63" s="8"/>
      <c r="DY63" s="8"/>
      <c r="DZ63" s="8"/>
      <c r="EA63" s="8"/>
      <c r="EB63" s="8"/>
      <c r="EC63" s="8"/>
      <c r="ED63" s="8"/>
      <c r="EE63" s="8"/>
      <c r="EF63" s="8"/>
      <c r="EG63" s="8"/>
    </row>
    <row r="64" spans="2:137" s="2" customFormat="1" ht="18.75" customHeight="1">
      <c r="B64" s="1279">
        <v>13</v>
      </c>
      <c r="C64" s="2006" t="s">
        <v>268</v>
      </c>
      <c r="D64" s="63" t="s">
        <v>46</v>
      </c>
      <c r="E64" s="144"/>
      <c r="F64" s="150"/>
      <c r="G64" s="150"/>
      <c r="H64" s="150"/>
      <c r="I64" s="150"/>
      <c r="J64" s="150"/>
      <c r="K64" s="150"/>
      <c r="L64" s="150"/>
      <c r="M64" s="150"/>
      <c r="N64" s="150"/>
      <c r="O64" s="150"/>
      <c r="P64" s="151"/>
      <c r="Q64" s="415">
        <f>SUM(E64:P64)</f>
        <v>0</v>
      </c>
      <c r="R64" s="1520"/>
      <c r="S64" s="1494"/>
      <c r="T64" s="1398"/>
      <c r="U64" s="2002"/>
      <c r="V64" s="1398"/>
      <c r="W64" s="1398"/>
      <c r="X64" s="1398"/>
      <c r="Y64" s="1398"/>
      <c r="Z64" s="1398"/>
      <c r="AA64" s="1398"/>
      <c r="AB64" s="1398"/>
      <c r="AC64" s="1398"/>
      <c r="AD64" s="1398"/>
      <c r="AE64" s="1398"/>
      <c r="AF64" s="1398"/>
      <c r="AG64" s="1398"/>
      <c r="AH64" s="1398"/>
      <c r="AI64" s="1333"/>
      <c r="AJ64" s="1324"/>
      <c r="AK64" s="1324"/>
      <c r="AL64" s="1324"/>
      <c r="AM64" s="1324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  <c r="CU64" s="8"/>
      <c r="CV64" s="8"/>
      <c r="CW64" s="8"/>
      <c r="CX64" s="8"/>
      <c r="CY64" s="8"/>
      <c r="CZ64" s="8"/>
      <c r="DA64" s="8"/>
      <c r="DB64" s="8"/>
      <c r="DC64" s="8"/>
      <c r="DD64" s="8"/>
      <c r="DE64" s="8"/>
      <c r="DF64" s="8"/>
      <c r="DG64" s="8"/>
      <c r="DH64" s="8"/>
      <c r="DI64" s="8"/>
      <c r="DJ64" s="8"/>
      <c r="DK64" s="8"/>
      <c r="DL64" s="8"/>
      <c r="DM64" s="8"/>
      <c r="DN64" s="8"/>
      <c r="DO64" s="8"/>
      <c r="DP64" s="8"/>
      <c r="DQ64" s="8"/>
      <c r="DR64" s="8"/>
      <c r="DS64" s="8"/>
      <c r="DT64" s="8"/>
      <c r="DU64" s="8"/>
      <c r="DV64" s="8"/>
      <c r="DW64" s="8"/>
      <c r="DX64" s="8"/>
      <c r="DY64" s="8"/>
      <c r="DZ64" s="8"/>
      <c r="EA64" s="8"/>
      <c r="EB64" s="8"/>
      <c r="EC64" s="8"/>
      <c r="ED64" s="8"/>
      <c r="EE64" s="8"/>
      <c r="EF64" s="8"/>
      <c r="EG64" s="8"/>
    </row>
    <row r="65" spans="2:137" s="2" customFormat="1" ht="18.75" customHeight="1">
      <c r="B65" s="1273"/>
      <c r="C65" s="2007"/>
      <c r="D65" s="64" t="s">
        <v>47</v>
      </c>
      <c r="E65" s="1280"/>
      <c r="F65" s="1280"/>
      <c r="G65" s="1280"/>
      <c r="H65" s="1280"/>
      <c r="I65" s="1280"/>
      <c r="J65" s="1280"/>
      <c r="K65" s="1280"/>
      <c r="L65" s="1282"/>
      <c r="M65" s="1282"/>
      <c r="N65" s="1282"/>
      <c r="O65" s="1282"/>
      <c r="P65" s="1283"/>
      <c r="Q65" s="409">
        <f>SUM(E65:P65)</f>
        <v>0</v>
      </c>
      <c r="R65" s="1520"/>
      <c r="S65" s="1494"/>
      <c r="T65" s="1398"/>
      <c r="U65" s="2002"/>
      <c r="V65" s="1398"/>
      <c r="W65" s="1398"/>
      <c r="X65" s="1398"/>
      <c r="Y65" s="1398"/>
      <c r="Z65" s="1398"/>
      <c r="AA65" s="1398"/>
      <c r="AB65" s="1398"/>
      <c r="AC65" s="1398"/>
      <c r="AD65" s="1398"/>
      <c r="AE65" s="1398"/>
      <c r="AF65" s="1398"/>
      <c r="AG65" s="1398"/>
      <c r="AH65" s="1398"/>
      <c r="AI65" s="1333"/>
      <c r="AJ65" s="1324"/>
      <c r="AK65" s="1324"/>
      <c r="AL65" s="1324"/>
      <c r="AM65" s="1324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  <c r="CY65" s="8"/>
      <c r="CZ65" s="8"/>
      <c r="DA65" s="8"/>
      <c r="DB65" s="8"/>
      <c r="DC65" s="8"/>
      <c r="DD65" s="8"/>
      <c r="DE65" s="8"/>
      <c r="DF65" s="8"/>
      <c r="DG65" s="8"/>
      <c r="DH65" s="8"/>
      <c r="DI65" s="8"/>
      <c r="DJ65" s="8"/>
      <c r="DK65" s="8"/>
      <c r="DL65" s="8"/>
      <c r="DM65" s="8"/>
      <c r="DN65" s="8"/>
      <c r="DO65" s="8"/>
      <c r="DP65" s="8"/>
      <c r="DQ65" s="8"/>
      <c r="DR65" s="8"/>
      <c r="DS65" s="8"/>
      <c r="DT65" s="8"/>
      <c r="DU65" s="8"/>
      <c r="DV65" s="8"/>
      <c r="DW65" s="8"/>
      <c r="DX65" s="8"/>
      <c r="DY65" s="8"/>
      <c r="DZ65" s="8"/>
      <c r="EA65" s="8"/>
      <c r="EB65" s="8"/>
      <c r="EC65" s="8"/>
      <c r="ED65" s="8"/>
      <c r="EE65" s="8"/>
      <c r="EF65" s="8"/>
      <c r="EG65" s="8"/>
    </row>
    <row r="66" spans="2:137" s="2" customFormat="1" ht="18.75" customHeight="1">
      <c r="B66" s="1273"/>
      <c r="C66" s="2007"/>
      <c r="D66" s="64" t="s">
        <v>48</v>
      </c>
      <c r="E66" s="1280">
        <v>3.6654000000000001E-3</v>
      </c>
      <c r="F66" s="1280">
        <v>4.5919999999999999E-4</v>
      </c>
      <c r="G66" s="1280">
        <v>5.5349999999999996E-4</v>
      </c>
      <c r="H66" s="1280">
        <v>5.2110999999999998E-3</v>
      </c>
      <c r="I66" s="1280">
        <v>6.1418000000000002E-3</v>
      </c>
      <c r="J66" s="1280">
        <v>5.7523000000000001E-3</v>
      </c>
      <c r="K66" s="1280">
        <v>6.7362999999999998E-3</v>
      </c>
      <c r="L66" s="1280">
        <v>7.2857E-3</v>
      </c>
      <c r="M66" s="1280">
        <v>6.2525000000000002E-3</v>
      </c>
      <c r="N66" s="1280">
        <v>7.2446999999999998E-3</v>
      </c>
      <c r="O66" s="1280">
        <v>6.4206000000000003E-3</v>
      </c>
      <c r="P66" s="1281">
        <v>6.3181000000000001E-3</v>
      </c>
      <c r="Q66" s="409">
        <f>SUM(E66:P66)</f>
        <v>6.2041199999999998E-2</v>
      </c>
      <c r="R66" s="1520"/>
      <c r="S66" s="1494"/>
      <c r="T66" s="1398"/>
      <c r="U66" s="2002"/>
      <c r="V66" s="1398"/>
      <c r="W66" s="1398"/>
      <c r="X66" s="1398"/>
      <c r="Y66" s="1398"/>
      <c r="Z66" s="1398"/>
      <c r="AA66" s="1398"/>
      <c r="AB66" s="1398"/>
      <c r="AC66" s="1398"/>
      <c r="AD66" s="1398"/>
      <c r="AE66" s="1398"/>
      <c r="AF66" s="1398"/>
      <c r="AG66" s="1398"/>
      <c r="AH66" s="1398"/>
      <c r="AI66" s="1333"/>
      <c r="AJ66" s="1324"/>
      <c r="AK66" s="1324"/>
      <c r="AL66" s="1324"/>
      <c r="AM66" s="1324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  <c r="CU66" s="8"/>
      <c r="CV66" s="8"/>
      <c r="CW66" s="8"/>
      <c r="CX66" s="8"/>
      <c r="CY66" s="8"/>
      <c r="CZ66" s="8"/>
      <c r="DA66" s="8"/>
      <c r="DB66" s="8"/>
      <c r="DC66" s="8"/>
      <c r="DD66" s="8"/>
      <c r="DE66" s="8"/>
      <c r="DF66" s="8"/>
      <c r="DG66" s="8"/>
      <c r="DH66" s="8"/>
      <c r="DI66" s="8"/>
      <c r="DJ66" s="8"/>
      <c r="DK66" s="8"/>
      <c r="DL66" s="8"/>
      <c r="DM66" s="8"/>
      <c r="DN66" s="8"/>
      <c r="DO66" s="8"/>
      <c r="DP66" s="8"/>
      <c r="DQ66" s="8"/>
      <c r="DR66" s="8"/>
      <c r="DS66" s="8"/>
      <c r="DT66" s="8"/>
      <c r="DU66" s="8"/>
      <c r="DV66" s="8"/>
      <c r="DW66" s="8"/>
      <c r="DX66" s="8"/>
      <c r="DY66" s="8"/>
      <c r="DZ66" s="8"/>
      <c r="EA66" s="8"/>
      <c r="EB66" s="8"/>
      <c r="EC66" s="8"/>
      <c r="ED66" s="8"/>
      <c r="EE66" s="8"/>
      <c r="EF66" s="8"/>
      <c r="EG66" s="8"/>
    </row>
    <row r="67" spans="2:137" s="2" customFormat="1" ht="18.75" customHeight="1">
      <c r="B67" s="1273"/>
      <c r="C67" s="2007"/>
      <c r="D67" s="64" t="s">
        <v>49</v>
      </c>
      <c r="E67" s="1280">
        <v>0.11631579999999998</v>
      </c>
      <c r="F67" s="1280">
        <v>9.6258800000000005E-2</v>
      </c>
      <c r="G67" s="1280">
        <v>0.10925779999999999</v>
      </c>
      <c r="H67" s="1280">
        <v>0.11291379999999999</v>
      </c>
      <c r="I67" s="1280">
        <v>0.1182858</v>
      </c>
      <c r="J67" s="1280">
        <v>0.1156948</v>
      </c>
      <c r="K67" s="1280">
        <v>0.11814579999999997</v>
      </c>
      <c r="L67" s="1280">
        <v>0.1192908</v>
      </c>
      <c r="M67" s="1280">
        <v>0.12124579999999997</v>
      </c>
      <c r="N67" s="1280">
        <v>0.13231779999999999</v>
      </c>
      <c r="O67" s="1280">
        <v>0.13131780000000001</v>
      </c>
      <c r="P67" s="1280">
        <v>0.12963980000000003</v>
      </c>
      <c r="Q67" s="97">
        <f>SUM(E67:P67)</f>
        <v>1.4206846</v>
      </c>
      <c r="R67" s="1520"/>
      <c r="S67" s="1494"/>
      <c r="T67" s="1398"/>
      <c r="U67" s="2002"/>
      <c r="V67" s="1398"/>
      <c r="W67" s="1398"/>
      <c r="X67" s="1398"/>
      <c r="Y67" s="1398"/>
      <c r="Z67" s="1398"/>
      <c r="AA67" s="1398"/>
      <c r="AB67" s="1398"/>
      <c r="AC67" s="1398"/>
      <c r="AD67" s="1398"/>
      <c r="AE67" s="1398"/>
      <c r="AF67" s="1398"/>
      <c r="AG67" s="1398"/>
      <c r="AH67" s="1398"/>
      <c r="AI67" s="1333"/>
      <c r="AJ67" s="1324"/>
      <c r="AK67" s="1324"/>
      <c r="AL67" s="1324"/>
      <c r="AM67" s="1324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  <c r="DT67" s="8"/>
      <c r="DU67" s="8"/>
      <c r="DV67" s="8"/>
      <c r="DW67" s="8"/>
      <c r="DX67" s="8"/>
      <c r="DY67" s="8"/>
      <c r="DZ67" s="8"/>
      <c r="EA67" s="8"/>
      <c r="EB67" s="8"/>
      <c r="EC67" s="8"/>
      <c r="ED67" s="8"/>
      <c r="EE67" s="8"/>
      <c r="EF67" s="8"/>
      <c r="EG67" s="8"/>
    </row>
    <row r="68" spans="2:137" s="2" customFormat="1" ht="18.75" customHeight="1">
      <c r="B68" s="1274"/>
      <c r="C68" s="2008"/>
      <c r="D68" s="68" t="s">
        <v>50</v>
      </c>
      <c r="E68" s="152">
        <v>0.11998120000000001</v>
      </c>
      <c r="F68" s="152">
        <v>9.6717999999999998E-2</v>
      </c>
      <c r="G68" s="152">
        <v>0.10981129999999999</v>
      </c>
      <c r="H68" s="152">
        <v>0.1181249</v>
      </c>
      <c r="I68" s="152">
        <v>0.12442759999999999</v>
      </c>
      <c r="J68" s="152">
        <v>0.1214471</v>
      </c>
      <c r="K68" s="152">
        <v>0.12488210000000001</v>
      </c>
      <c r="L68" s="152">
        <v>0.12657650000000001</v>
      </c>
      <c r="M68" s="152">
        <v>0.12749830000000004</v>
      </c>
      <c r="N68" s="152">
        <v>0.13956249999999998</v>
      </c>
      <c r="O68" s="152">
        <v>0.13773839999999998</v>
      </c>
      <c r="P68" s="153">
        <v>0.13595789999999999</v>
      </c>
      <c r="Q68" s="416">
        <f>+SUM(Q64:Q67)</f>
        <v>1.4827257999999999</v>
      </c>
      <c r="R68" s="1520"/>
      <c r="S68" s="1494"/>
      <c r="T68" s="1398"/>
      <c r="U68" s="2002"/>
      <c r="V68" s="1398"/>
      <c r="W68" s="1398"/>
      <c r="X68" s="1398"/>
      <c r="Y68" s="1398"/>
      <c r="Z68" s="1398"/>
      <c r="AA68" s="1398"/>
      <c r="AB68" s="1398"/>
      <c r="AC68" s="1398"/>
      <c r="AD68" s="1398"/>
      <c r="AE68" s="1398"/>
      <c r="AF68" s="1398"/>
      <c r="AG68" s="1398"/>
      <c r="AH68" s="1398"/>
      <c r="AI68" s="1333"/>
      <c r="AJ68" s="1324"/>
      <c r="AK68" s="1324"/>
      <c r="AL68" s="1324"/>
      <c r="AM68" s="1324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  <c r="CY68" s="8"/>
      <c r="CZ68" s="8"/>
      <c r="DA68" s="8"/>
      <c r="DB68" s="8"/>
      <c r="DC68" s="8"/>
      <c r="DD68" s="8"/>
      <c r="DE68" s="8"/>
      <c r="DF68" s="8"/>
      <c r="DG68" s="8"/>
      <c r="DH68" s="8"/>
      <c r="DI68" s="8"/>
      <c r="DJ68" s="8"/>
      <c r="DK68" s="8"/>
      <c r="DL68" s="8"/>
      <c r="DM68" s="8"/>
      <c r="DN68" s="8"/>
      <c r="DO68" s="8"/>
      <c r="DP68" s="8"/>
      <c r="DQ68" s="8"/>
      <c r="DR68" s="8"/>
      <c r="DS68" s="8"/>
      <c r="DT68" s="8"/>
      <c r="DU68" s="8"/>
      <c r="DV68" s="8"/>
      <c r="DW68" s="8"/>
      <c r="DX68" s="8"/>
      <c r="DY68" s="8"/>
      <c r="DZ68" s="8"/>
      <c r="EA68" s="8"/>
      <c r="EB68" s="8"/>
      <c r="EC68" s="8"/>
      <c r="ED68" s="8"/>
      <c r="EE68" s="8"/>
      <c r="EF68" s="8"/>
      <c r="EG68" s="8"/>
    </row>
    <row r="69" spans="2:137" s="2" customFormat="1" ht="18.75" customHeight="1">
      <c r="B69" s="1279">
        <v>14</v>
      </c>
      <c r="C69" s="2006" t="s">
        <v>269</v>
      </c>
      <c r="D69" s="63" t="s">
        <v>46</v>
      </c>
      <c r="E69" s="144"/>
      <c r="F69" s="150"/>
      <c r="G69" s="150"/>
      <c r="H69" s="150"/>
      <c r="I69" s="150"/>
      <c r="J69" s="150"/>
      <c r="K69" s="150"/>
      <c r="L69" s="150"/>
      <c r="M69" s="150"/>
      <c r="N69" s="150"/>
      <c r="O69" s="150"/>
      <c r="P69" s="151"/>
      <c r="Q69" s="415">
        <f>SUM(E69:P69)</f>
        <v>0</v>
      </c>
      <c r="R69" s="1520"/>
      <c r="S69" s="1494"/>
      <c r="T69" s="1398"/>
      <c r="U69" s="2002"/>
      <c r="V69" s="1398"/>
      <c r="W69" s="1398"/>
      <c r="X69" s="1398"/>
      <c r="Y69" s="1398"/>
      <c r="Z69" s="1398"/>
      <c r="AA69" s="1398"/>
      <c r="AB69" s="1398"/>
      <c r="AC69" s="1398"/>
      <c r="AD69" s="1398"/>
      <c r="AE69" s="1398"/>
      <c r="AF69" s="1398"/>
      <c r="AG69" s="1398"/>
      <c r="AH69" s="1398"/>
      <c r="AI69" s="1333"/>
      <c r="AJ69" s="1324"/>
      <c r="AK69" s="1324"/>
      <c r="AL69" s="1324"/>
      <c r="AM69" s="1324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  <c r="DH69" s="8"/>
      <c r="DI69" s="8"/>
      <c r="DJ69" s="8"/>
      <c r="DK69" s="8"/>
      <c r="DL69" s="8"/>
      <c r="DM69" s="8"/>
      <c r="DN69" s="8"/>
      <c r="DO69" s="8"/>
      <c r="DP69" s="8"/>
      <c r="DQ69" s="8"/>
      <c r="DR69" s="8"/>
      <c r="DS69" s="8"/>
      <c r="DT69" s="8"/>
      <c r="DU69" s="8"/>
      <c r="DV69" s="8"/>
      <c r="DW69" s="8"/>
      <c r="DX69" s="8"/>
      <c r="DY69" s="8"/>
      <c r="DZ69" s="8"/>
      <c r="EA69" s="8"/>
      <c r="EB69" s="8"/>
      <c r="EC69" s="8"/>
      <c r="ED69" s="8"/>
      <c r="EE69" s="8"/>
      <c r="EF69" s="8"/>
      <c r="EG69" s="8"/>
    </row>
    <row r="70" spans="2:137" s="2" customFormat="1" ht="18.75" customHeight="1">
      <c r="B70" s="1273"/>
      <c r="C70" s="2007"/>
      <c r="D70" s="64" t="s">
        <v>47</v>
      </c>
      <c r="E70" s="146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7"/>
      <c r="Q70" s="409">
        <f>SUM(E70:P70)</f>
        <v>0</v>
      </c>
      <c r="R70" s="1520"/>
      <c r="S70" s="1494"/>
      <c r="T70" s="1398"/>
      <c r="U70" s="2002"/>
      <c r="V70" s="1398"/>
      <c r="W70" s="1398"/>
      <c r="X70" s="1398"/>
      <c r="Y70" s="1398"/>
      <c r="Z70" s="1398"/>
      <c r="AA70" s="1398"/>
      <c r="AB70" s="1398"/>
      <c r="AC70" s="1398"/>
      <c r="AD70" s="1398"/>
      <c r="AE70" s="1398"/>
      <c r="AF70" s="1398"/>
      <c r="AG70" s="1398"/>
      <c r="AH70" s="1398"/>
      <c r="AI70" s="1333"/>
      <c r="AJ70" s="1324"/>
      <c r="AK70" s="1324"/>
      <c r="AL70" s="1324"/>
      <c r="AM70" s="1324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</row>
    <row r="71" spans="2:137" s="2" customFormat="1" ht="18.75" customHeight="1">
      <c r="B71" s="1273"/>
      <c r="C71" s="2007"/>
      <c r="D71" s="64" t="s">
        <v>48</v>
      </c>
      <c r="E71" s="1280"/>
      <c r="F71" s="1280"/>
      <c r="G71" s="1280"/>
      <c r="H71" s="1280"/>
      <c r="I71" s="1280"/>
      <c r="J71" s="1280"/>
      <c r="K71" s="1280"/>
      <c r="L71" s="1280"/>
      <c r="M71" s="1280"/>
      <c r="N71" s="1280"/>
      <c r="O71" s="1280"/>
      <c r="P71" s="1281"/>
      <c r="Q71" s="409">
        <f>SUM(E71:P71)</f>
        <v>0</v>
      </c>
      <c r="R71" s="1520"/>
      <c r="S71" s="1494"/>
      <c r="T71" s="1398"/>
      <c r="U71" s="2002"/>
      <c r="V71" s="1398"/>
      <c r="W71" s="1398"/>
      <c r="X71" s="1398"/>
      <c r="Y71" s="1398"/>
      <c r="Z71" s="1398"/>
      <c r="AA71" s="1398"/>
      <c r="AB71" s="1398"/>
      <c r="AC71" s="1398"/>
      <c r="AD71" s="1398"/>
      <c r="AE71" s="1398"/>
      <c r="AF71" s="1398"/>
      <c r="AG71" s="1398"/>
      <c r="AH71" s="1398"/>
      <c r="AI71" s="1333"/>
      <c r="AJ71" s="1324"/>
      <c r="AK71" s="1324"/>
      <c r="AL71" s="1324"/>
      <c r="AM71" s="1324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  <c r="DE71" s="8"/>
      <c r="DF71" s="8"/>
      <c r="DG71" s="8"/>
      <c r="DH71" s="8"/>
      <c r="DI71" s="8"/>
      <c r="DJ71" s="8"/>
      <c r="DK71" s="8"/>
      <c r="DL71" s="8"/>
      <c r="DM71" s="8"/>
      <c r="DN71" s="8"/>
      <c r="DO71" s="8"/>
      <c r="DP71" s="8"/>
      <c r="DQ71" s="8"/>
      <c r="DR71" s="8"/>
      <c r="DS71" s="8"/>
      <c r="DT71" s="8"/>
      <c r="DU71" s="8"/>
      <c r="DV71" s="8"/>
      <c r="DW71" s="8"/>
      <c r="DX71" s="8"/>
      <c r="DY71" s="8"/>
      <c r="DZ71" s="8"/>
      <c r="EA71" s="8"/>
      <c r="EB71" s="8"/>
      <c r="EC71" s="8"/>
      <c r="ED71" s="8"/>
      <c r="EE71" s="8"/>
      <c r="EF71" s="8"/>
      <c r="EG71" s="8"/>
    </row>
    <row r="72" spans="2:137" s="2" customFormat="1" ht="18.75" customHeight="1">
      <c r="B72" s="1273"/>
      <c r="C72" s="2007"/>
      <c r="D72" s="64" t="s">
        <v>49</v>
      </c>
      <c r="E72" s="1280">
        <v>0.26697010000000004</v>
      </c>
      <c r="F72" s="1280">
        <v>0.24490119999999996</v>
      </c>
      <c r="G72" s="1280">
        <v>0.26819220000000005</v>
      </c>
      <c r="H72" s="1280">
        <v>0.29553440000000009</v>
      </c>
      <c r="I72" s="1280">
        <v>0.30807120000000005</v>
      </c>
      <c r="J72" s="1280">
        <v>0.29562080000000018</v>
      </c>
      <c r="K72" s="1280">
        <v>0.29020349999999995</v>
      </c>
      <c r="L72" s="1280">
        <v>0.31631819999999994</v>
      </c>
      <c r="M72" s="1280">
        <v>0.30320220000000009</v>
      </c>
      <c r="N72" s="1280">
        <v>0.30444049999999984</v>
      </c>
      <c r="O72" s="1280">
        <v>0.30396980000000007</v>
      </c>
      <c r="P72" s="1280">
        <v>0.29339789999999993</v>
      </c>
      <c r="Q72" s="97">
        <f>SUM(E72:P72)</f>
        <v>3.4908219999999996</v>
      </c>
      <c r="R72" s="1520"/>
      <c r="S72" s="1494"/>
      <c r="T72" s="1398"/>
      <c r="U72" s="2002"/>
      <c r="V72" s="1398"/>
      <c r="W72" s="1398"/>
      <c r="X72" s="1398"/>
      <c r="Y72" s="1398"/>
      <c r="Z72" s="1398"/>
      <c r="AA72" s="1398"/>
      <c r="AB72" s="1398"/>
      <c r="AC72" s="1398"/>
      <c r="AD72" s="1398"/>
      <c r="AE72" s="1398"/>
      <c r="AF72" s="1398"/>
      <c r="AG72" s="1398"/>
      <c r="AH72" s="1398"/>
      <c r="AI72" s="1333"/>
      <c r="AJ72" s="1324"/>
      <c r="AK72" s="1324"/>
      <c r="AL72" s="1324"/>
      <c r="AM72" s="1324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  <c r="DH72" s="8"/>
      <c r="DI72" s="8"/>
      <c r="DJ72" s="8"/>
      <c r="DK72" s="8"/>
      <c r="DL72" s="8"/>
      <c r="DM72" s="8"/>
      <c r="DN72" s="8"/>
      <c r="DO72" s="8"/>
      <c r="DP72" s="8"/>
      <c r="DQ72" s="8"/>
      <c r="DR72" s="8"/>
      <c r="DS72" s="8"/>
      <c r="DT72" s="8"/>
      <c r="DU72" s="8"/>
      <c r="DV72" s="8"/>
      <c r="DW72" s="8"/>
      <c r="DX72" s="8"/>
      <c r="DY72" s="8"/>
      <c r="DZ72" s="8"/>
      <c r="EA72" s="8"/>
      <c r="EB72" s="8"/>
      <c r="EC72" s="8"/>
      <c r="ED72" s="8"/>
      <c r="EE72" s="8"/>
      <c r="EF72" s="8"/>
      <c r="EG72" s="8"/>
    </row>
    <row r="73" spans="2:137" s="2" customFormat="1" ht="18.75" customHeight="1">
      <c r="B73" s="1274"/>
      <c r="C73" s="2008"/>
      <c r="D73" s="68" t="s">
        <v>50</v>
      </c>
      <c r="E73" s="152">
        <v>0.26697010000000004</v>
      </c>
      <c r="F73" s="152">
        <v>0.24490119999999996</v>
      </c>
      <c r="G73" s="152">
        <v>0.26819220000000005</v>
      </c>
      <c r="H73" s="152">
        <v>0.29553440000000009</v>
      </c>
      <c r="I73" s="152">
        <v>0.30807120000000005</v>
      </c>
      <c r="J73" s="152">
        <v>0.29562080000000018</v>
      </c>
      <c r="K73" s="152">
        <v>0.29020349999999995</v>
      </c>
      <c r="L73" s="152">
        <v>0.31631819999999994</v>
      </c>
      <c r="M73" s="152">
        <v>0.30320220000000009</v>
      </c>
      <c r="N73" s="152">
        <v>0.30444049999999984</v>
      </c>
      <c r="O73" s="152">
        <v>0.30396980000000007</v>
      </c>
      <c r="P73" s="153">
        <v>0.29339789999999993</v>
      </c>
      <c r="Q73" s="416">
        <f>+SUM(Q69:Q72)</f>
        <v>3.4908219999999996</v>
      </c>
      <c r="R73" s="1520"/>
      <c r="S73" s="1494"/>
      <c r="T73" s="1398"/>
      <c r="U73" s="2002"/>
      <c r="V73" s="1398"/>
      <c r="W73" s="1398"/>
      <c r="X73" s="1398"/>
      <c r="Y73" s="1398"/>
      <c r="Z73" s="1398"/>
      <c r="AA73" s="1398"/>
      <c r="AB73" s="1398"/>
      <c r="AC73" s="1398"/>
      <c r="AD73" s="1398"/>
      <c r="AE73" s="1398"/>
      <c r="AF73" s="1398"/>
      <c r="AG73" s="1398"/>
      <c r="AH73" s="1398"/>
      <c r="AI73" s="1333"/>
      <c r="AJ73" s="1324"/>
      <c r="AK73" s="1324"/>
      <c r="AL73" s="1324"/>
      <c r="AM73" s="1324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  <c r="DT73" s="8"/>
      <c r="DU73" s="8"/>
      <c r="DV73" s="8"/>
      <c r="DW73" s="8"/>
      <c r="DX73" s="8"/>
      <c r="DY73" s="8"/>
      <c r="DZ73" s="8"/>
      <c r="EA73" s="8"/>
      <c r="EB73" s="8"/>
      <c r="EC73" s="8"/>
      <c r="ED73" s="8"/>
      <c r="EE73" s="8"/>
      <c r="EF73" s="8"/>
      <c r="EG73" s="8"/>
    </row>
    <row r="74" spans="2:137" s="2" customFormat="1" ht="18.75" customHeight="1">
      <c r="B74" s="1279">
        <v>15</v>
      </c>
      <c r="C74" s="2006" t="s">
        <v>22</v>
      </c>
      <c r="D74" s="63" t="s">
        <v>46</v>
      </c>
      <c r="E74" s="144"/>
      <c r="F74" s="150"/>
      <c r="G74" s="150"/>
      <c r="H74" s="150"/>
      <c r="I74" s="150"/>
      <c r="J74" s="150"/>
      <c r="K74" s="150"/>
      <c r="L74" s="150"/>
      <c r="M74" s="150"/>
      <c r="N74" s="150"/>
      <c r="O74" s="150"/>
      <c r="P74" s="151"/>
      <c r="Q74" s="415">
        <f>SUM(E74:P74)</f>
        <v>0</v>
      </c>
      <c r="R74" s="1520"/>
      <c r="S74" s="1494"/>
      <c r="T74" s="1398"/>
      <c r="U74" s="2002"/>
      <c r="V74" s="1398"/>
      <c r="W74" s="1398"/>
      <c r="X74" s="1398"/>
      <c r="Y74" s="1398"/>
      <c r="Z74" s="1398"/>
      <c r="AA74" s="1398"/>
      <c r="AB74" s="1398"/>
      <c r="AC74" s="1398"/>
      <c r="AD74" s="1398"/>
      <c r="AE74" s="1398"/>
      <c r="AF74" s="1398"/>
      <c r="AG74" s="1398"/>
      <c r="AH74" s="1398"/>
      <c r="AI74" s="1333"/>
      <c r="AJ74" s="1324"/>
      <c r="AK74" s="1324"/>
      <c r="AL74" s="1324"/>
      <c r="AM74" s="1324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  <c r="CR74" s="8"/>
      <c r="CS74" s="8"/>
      <c r="CT74" s="8"/>
      <c r="CU74" s="8"/>
      <c r="CV74" s="8"/>
      <c r="CW74" s="8"/>
      <c r="CX74" s="8"/>
      <c r="CY74" s="8"/>
      <c r="CZ74" s="8"/>
      <c r="DA74" s="8"/>
      <c r="DB74" s="8"/>
      <c r="DC74" s="8"/>
      <c r="DD74" s="8"/>
      <c r="DE74" s="8"/>
      <c r="DF74" s="8"/>
      <c r="DG74" s="8"/>
      <c r="DH74" s="8"/>
      <c r="DI74" s="8"/>
      <c r="DJ74" s="8"/>
      <c r="DK74" s="8"/>
      <c r="DL74" s="8"/>
      <c r="DM74" s="8"/>
      <c r="DN74" s="8"/>
      <c r="DO74" s="8"/>
      <c r="DP74" s="8"/>
      <c r="DQ74" s="8"/>
      <c r="DR74" s="8"/>
      <c r="DS74" s="8"/>
      <c r="DT74" s="8"/>
      <c r="DU74" s="8"/>
      <c r="DV74" s="8"/>
      <c r="DW74" s="8"/>
      <c r="DX74" s="8"/>
      <c r="DY74" s="8"/>
      <c r="DZ74" s="8"/>
      <c r="EA74" s="8"/>
      <c r="EB74" s="8"/>
      <c r="EC74" s="8"/>
      <c r="ED74" s="8"/>
      <c r="EE74" s="8"/>
      <c r="EF74" s="8"/>
      <c r="EG74" s="8"/>
    </row>
    <row r="75" spans="2:137" s="2" customFormat="1" ht="18.75" customHeight="1">
      <c r="B75" s="1273"/>
      <c r="C75" s="2007"/>
      <c r="D75" s="64" t="s">
        <v>47</v>
      </c>
      <c r="E75" s="146"/>
      <c r="F75" s="146"/>
      <c r="G75" s="146"/>
      <c r="H75" s="146"/>
      <c r="I75" s="146"/>
      <c r="J75" s="146"/>
      <c r="K75" s="146"/>
      <c r="L75" s="146"/>
      <c r="M75" s="146"/>
      <c r="N75" s="146"/>
      <c r="O75" s="146"/>
      <c r="P75" s="147"/>
      <c r="Q75" s="409">
        <f>SUM(E75:P75)</f>
        <v>0</v>
      </c>
      <c r="R75" s="1520"/>
      <c r="S75" s="1494"/>
      <c r="T75" s="1398"/>
      <c r="U75" s="2002"/>
      <c r="V75" s="1398"/>
      <c r="W75" s="1398"/>
      <c r="X75" s="1398"/>
      <c r="Y75" s="1398"/>
      <c r="Z75" s="1398"/>
      <c r="AA75" s="1398"/>
      <c r="AB75" s="1398"/>
      <c r="AC75" s="1398"/>
      <c r="AD75" s="1398"/>
      <c r="AE75" s="1398"/>
      <c r="AF75" s="1398"/>
      <c r="AG75" s="1398"/>
      <c r="AH75" s="1398"/>
      <c r="AI75" s="1333"/>
      <c r="AJ75" s="1324"/>
      <c r="AK75" s="1324"/>
      <c r="AL75" s="1324"/>
      <c r="AM75" s="1324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  <c r="CS75" s="8"/>
      <c r="CT75" s="8"/>
      <c r="CU75" s="8"/>
      <c r="CV75" s="8"/>
      <c r="CW75" s="8"/>
      <c r="CX75" s="8"/>
      <c r="CY75" s="8"/>
      <c r="CZ75" s="8"/>
      <c r="DA75" s="8"/>
      <c r="DB75" s="8"/>
      <c r="DC75" s="8"/>
      <c r="DD75" s="8"/>
      <c r="DE75" s="8"/>
      <c r="DF75" s="8"/>
      <c r="DG75" s="8"/>
      <c r="DH75" s="8"/>
      <c r="DI75" s="8"/>
      <c r="DJ75" s="8"/>
      <c r="DK75" s="8"/>
      <c r="DL75" s="8"/>
      <c r="DM75" s="8"/>
      <c r="DN75" s="8"/>
      <c r="DO75" s="8"/>
      <c r="DP75" s="8"/>
      <c r="DQ75" s="8"/>
      <c r="DR75" s="8"/>
      <c r="DS75" s="8"/>
      <c r="DT75" s="8"/>
      <c r="DU75" s="8"/>
      <c r="DV75" s="8"/>
      <c r="DW75" s="8"/>
      <c r="DX75" s="8"/>
      <c r="DY75" s="8"/>
      <c r="DZ75" s="8"/>
      <c r="EA75" s="8"/>
      <c r="EB75" s="8"/>
      <c r="EC75" s="8"/>
      <c r="ED75" s="8"/>
      <c r="EE75" s="8"/>
      <c r="EF75" s="8"/>
      <c r="EG75" s="8"/>
    </row>
    <row r="76" spans="2:137" s="2" customFormat="1" ht="18.75" customHeight="1">
      <c r="B76" s="1273"/>
      <c r="C76" s="2007"/>
      <c r="D76" s="64" t="s">
        <v>48</v>
      </c>
      <c r="E76" s="1280">
        <v>0.63549200000000017</v>
      </c>
      <c r="F76" s="1280">
        <v>0.63362460000000009</v>
      </c>
      <c r="G76" s="1280">
        <v>0.31930001000000008</v>
      </c>
      <c r="H76" s="1280">
        <v>0.32369998999999994</v>
      </c>
      <c r="I76" s="1280">
        <v>0.31550001000000005</v>
      </c>
      <c r="J76" s="1280">
        <v>0.30649999000000006</v>
      </c>
      <c r="K76" s="1280">
        <v>0.29570000000000013</v>
      </c>
      <c r="L76" s="1280">
        <v>0.29710000000000003</v>
      </c>
      <c r="M76" s="1280">
        <v>0.30170000999999996</v>
      </c>
      <c r="N76" s="1280">
        <v>0.31540000000000001</v>
      </c>
      <c r="O76" s="1280">
        <v>0.32140000999999996</v>
      </c>
      <c r="P76" s="1280">
        <v>0.37550001000000005</v>
      </c>
      <c r="Q76" s="97">
        <f>SUM(E76:P76)</f>
        <v>4.4409166299999994</v>
      </c>
      <c r="R76" s="1520"/>
      <c r="S76" s="1494"/>
      <c r="T76" s="1398"/>
      <c r="U76" s="2002"/>
      <c r="V76" s="1398"/>
      <c r="W76" s="1398"/>
      <c r="X76" s="1398"/>
      <c r="Y76" s="1398"/>
      <c r="Z76" s="1398"/>
      <c r="AA76" s="1398"/>
      <c r="AB76" s="1398"/>
      <c r="AC76" s="1398"/>
      <c r="AD76" s="1398"/>
      <c r="AE76" s="1398"/>
      <c r="AF76" s="1398"/>
      <c r="AG76" s="1398"/>
      <c r="AH76" s="1398"/>
      <c r="AI76" s="1333"/>
      <c r="AJ76" s="1324"/>
      <c r="AK76" s="1324"/>
      <c r="AL76" s="1324"/>
      <c r="AM76" s="1324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  <c r="DA76" s="8"/>
      <c r="DB76" s="8"/>
      <c r="DC76" s="8"/>
      <c r="DD76" s="8"/>
      <c r="DE76" s="8"/>
      <c r="DF76" s="8"/>
      <c r="DG76" s="8"/>
      <c r="DH76" s="8"/>
      <c r="DI76" s="8"/>
      <c r="DJ76" s="8"/>
      <c r="DK76" s="8"/>
      <c r="DL76" s="8"/>
      <c r="DM76" s="8"/>
      <c r="DN76" s="8"/>
      <c r="DO76" s="8"/>
      <c r="DP76" s="8"/>
      <c r="DQ76" s="8"/>
      <c r="DR76" s="8"/>
      <c r="DS76" s="8"/>
      <c r="DT76" s="8"/>
      <c r="DU76" s="8"/>
      <c r="DV76" s="8"/>
      <c r="DW76" s="8"/>
      <c r="DX76" s="8"/>
      <c r="DY76" s="8"/>
      <c r="DZ76" s="8"/>
      <c r="EA76" s="8"/>
      <c r="EB76" s="8"/>
      <c r="EC76" s="8"/>
      <c r="ED76" s="8"/>
      <c r="EE76" s="8"/>
      <c r="EF76" s="8"/>
      <c r="EG76" s="8"/>
    </row>
    <row r="77" spans="2:137" s="2" customFormat="1" ht="18.75" customHeight="1">
      <c r="B77" s="1273"/>
      <c r="C77" s="2007"/>
      <c r="D77" s="64" t="s">
        <v>49</v>
      </c>
      <c r="E77" s="1280">
        <v>1.4238400000000004</v>
      </c>
      <c r="F77" s="1280">
        <v>1.3576986</v>
      </c>
      <c r="G77" s="1280">
        <v>0.68409995999999995</v>
      </c>
      <c r="H77" s="1280">
        <v>0.69349996999999997</v>
      </c>
      <c r="I77" s="1280">
        <v>0.67600001999999992</v>
      </c>
      <c r="J77" s="1280">
        <v>0.65679999</v>
      </c>
      <c r="K77" s="1280">
        <v>0.63349997999999996</v>
      </c>
      <c r="L77" s="1280">
        <v>0.63659998999999989</v>
      </c>
      <c r="M77" s="1280">
        <v>0.64659993999999998</v>
      </c>
      <c r="N77" s="1280">
        <v>0.6759000500000002</v>
      </c>
      <c r="O77" s="1280">
        <v>0.68860002999999992</v>
      </c>
      <c r="P77" s="1280">
        <v>0.80450006000000007</v>
      </c>
      <c r="Q77" s="97">
        <f>SUM(E77:P77)</f>
        <v>9.5776385899999994</v>
      </c>
      <c r="R77" s="1520"/>
      <c r="S77" s="1494"/>
      <c r="T77" s="1398"/>
      <c r="U77" s="1398"/>
      <c r="V77" s="1398"/>
      <c r="W77" s="1398"/>
      <c r="X77" s="1398"/>
      <c r="Y77" s="1398"/>
      <c r="Z77" s="1398"/>
      <c r="AA77" s="1398"/>
      <c r="AB77" s="1398"/>
      <c r="AC77" s="1398"/>
      <c r="AD77" s="1398"/>
      <c r="AE77" s="1398"/>
      <c r="AF77" s="1398"/>
      <c r="AG77" s="1398"/>
      <c r="AH77" s="1398"/>
      <c r="AI77" s="1521"/>
      <c r="AJ77" s="1324"/>
      <c r="AK77" s="1324"/>
      <c r="AL77" s="1324"/>
      <c r="AM77" s="1324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  <c r="DA77" s="8"/>
      <c r="DB77" s="8"/>
      <c r="DC77" s="8"/>
      <c r="DD77" s="8"/>
      <c r="DE77" s="8"/>
      <c r="DF77" s="8"/>
      <c r="DG77" s="8"/>
      <c r="DH77" s="8"/>
      <c r="DI77" s="8"/>
      <c r="DJ77" s="8"/>
      <c r="DK77" s="8"/>
      <c r="DL77" s="8"/>
      <c r="DM77" s="8"/>
      <c r="DN77" s="8"/>
      <c r="DO77" s="8"/>
      <c r="DP77" s="8"/>
      <c r="DQ77" s="8"/>
      <c r="DR77" s="8"/>
      <c r="DS77" s="8"/>
      <c r="DT77" s="8"/>
      <c r="DU77" s="8"/>
      <c r="DV77" s="8"/>
      <c r="DW77" s="8"/>
      <c r="DX77" s="8"/>
      <c r="DY77" s="8"/>
      <c r="DZ77" s="8"/>
      <c r="EA77" s="8"/>
      <c r="EB77" s="8"/>
      <c r="EC77" s="8"/>
      <c r="ED77" s="8"/>
      <c r="EE77" s="8"/>
      <c r="EF77" s="8"/>
      <c r="EG77" s="8"/>
    </row>
    <row r="78" spans="2:137" s="2" customFormat="1" ht="18.75" customHeight="1">
      <c r="B78" s="1274"/>
      <c r="C78" s="2008"/>
      <c r="D78" s="68" t="s">
        <v>50</v>
      </c>
      <c r="E78" s="152">
        <v>2.0593320000000008</v>
      </c>
      <c r="F78" s="152">
        <v>1.9913231999999992</v>
      </c>
      <c r="G78" s="152">
        <v>1.0033999700000005</v>
      </c>
      <c r="H78" s="152">
        <v>1.0171999600000001</v>
      </c>
      <c r="I78" s="152">
        <v>0.9915000300000002</v>
      </c>
      <c r="J78" s="152">
        <v>0.96329998000000006</v>
      </c>
      <c r="K78" s="152">
        <v>0.92919998000000048</v>
      </c>
      <c r="L78" s="152">
        <v>0.93369999000000004</v>
      </c>
      <c r="M78" s="152">
        <v>0.94829995000000034</v>
      </c>
      <c r="N78" s="152">
        <v>0.99130005000000021</v>
      </c>
      <c r="O78" s="152">
        <v>1.0100000399999998</v>
      </c>
      <c r="P78" s="153">
        <v>1.18000007</v>
      </c>
      <c r="Q78" s="416">
        <f>+SUM(Q74:Q77)</f>
        <v>14.01855522</v>
      </c>
      <c r="R78" s="1520"/>
      <c r="S78" s="1494"/>
      <c r="T78" s="1398"/>
      <c r="U78" s="1398"/>
      <c r="V78" s="1398"/>
      <c r="W78" s="1398"/>
      <c r="X78" s="1398"/>
      <c r="Y78" s="1398"/>
      <c r="Z78" s="1398"/>
      <c r="AA78" s="1398"/>
      <c r="AB78" s="1398"/>
      <c r="AC78" s="1398"/>
      <c r="AD78" s="1398"/>
      <c r="AE78" s="1398"/>
      <c r="AF78" s="1398"/>
      <c r="AG78" s="1398"/>
      <c r="AH78" s="1398"/>
      <c r="AI78" s="1521"/>
      <c r="AJ78" s="1324"/>
      <c r="AK78" s="1324"/>
      <c r="AL78" s="1324"/>
      <c r="AM78" s="1324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</row>
    <row r="79" spans="2:137" s="2" customFormat="1" ht="18.75" customHeight="1">
      <c r="B79" s="1279">
        <v>16</v>
      </c>
      <c r="C79" s="2006" t="s">
        <v>24</v>
      </c>
      <c r="D79" s="63" t="s">
        <v>46</v>
      </c>
      <c r="E79" s="144"/>
      <c r="F79" s="150"/>
      <c r="G79" s="150"/>
      <c r="H79" s="150"/>
      <c r="I79" s="150"/>
      <c r="J79" s="150"/>
      <c r="K79" s="150"/>
      <c r="L79" s="150"/>
      <c r="M79" s="150"/>
      <c r="N79" s="150"/>
      <c r="O79" s="150"/>
      <c r="P79" s="151"/>
      <c r="Q79" s="415">
        <f>SUM(E79:P79)</f>
        <v>0</v>
      </c>
      <c r="R79" s="1520"/>
      <c r="S79" s="1494"/>
      <c r="T79" s="1398"/>
      <c r="U79" s="1398"/>
      <c r="V79" s="1398"/>
      <c r="W79" s="1398"/>
      <c r="X79" s="1398"/>
      <c r="Y79" s="1398"/>
      <c r="Z79" s="1398"/>
      <c r="AA79" s="1398"/>
      <c r="AB79" s="1398"/>
      <c r="AC79" s="1398"/>
      <c r="AD79" s="1398"/>
      <c r="AE79" s="1398"/>
      <c r="AF79" s="1398"/>
      <c r="AG79" s="1398"/>
      <c r="AH79" s="1398"/>
      <c r="AI79" s="1521"/>
      <c r="AJ79" s="1324"/>
      <c r="AK79" s="1324"/>
      <c r="AL79" s="1324"/>
      <c r="AM79" s="1324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</row>
    <row r="80" spans="2:137" s="2" customFormat="1" ht="18.75" customHeight="1">
      <c r="B80" s="1273"/>
      <c r="C80" s="2007"/>
      <c r="D80" s="64" t="s">
        <v>47</v>
      </c>
      <c r="E80" s="146"/>
      <c r="F80" s="146"/>
      <c r="G80" s="146"/>
      <c r="H80" s="146"/>
      <c r="I80" s="146"/>
      <c r="J80" s="146"/>
      <c r="K80" s="146"/>
      <c r="L80" s="146"/>
      <c r="M80" s="146"/>
      <c r="N80" s="146"/>
      <c r="O80" s="146"/>
      <c r="P80" s="147"/>
      <c r="Q80" s="409">
        <f>SUM(E80:P80)</f>
        <v>0</v>
      </c>
      <c r="R80" s="1520"/>
      <c r="S80" s="1494"/>
      <c r="T80" s="1398"/>
      <c r="U80" s="1398"/>
      <c r="V80" s="1398"/>
      <c r="W80" s="1398"/>
      <c r="X80" s="1398"/>
      <c r="Y80" s="1398"/>
      <c r="Z80" s="1398"/>
      <c r="AA80" s="1398"/>
      <c r="AB80" s="1398"/>
      <c r="AC80" s="1398"/>
      <c r="AD80" s="1398"/>
      <c r="AE80" s="1398"/>
      <c r="AF80" s="1398"/>
      <c r="AG80" s="1398"/>
      <c r="AH80" s="1398"/>
      <c r="AI80" s="1521"/>
      <c r="AJ80" s="1324"/>
      <c r="AK80" s="1324"/>
      <c r="AL80" s="1324"/>
      <c r="AM80" s="1324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</row>
    <row r="81" spans="2:137" s="2" customFormat="1" ht="18.75" customHeight="1">
      <c r="B81" s="1273"/>
      <c r="C81" s="2007"/>
      <c r="D81" s="64" t="s">
        <v>48</v>
      </c>
      <c r="E81" s="1280">
        <v>0.71599740000000023</v>
      </c>
      <c r="F81" s="1280">
        <v>0.55538649999999989</v>
      </c>
      <c r="G81" s="1280">
        <v>0.74126720000000013</v>
      </c>
      <c r="H81" s="1280">
        <v>0.72276419999999986</v>
      </c>
      <c r="I81" s="1280">
        <v>0.70264909999999992</v>
      </c>
      <c r="J81" s="1280">
        <v>0.74636419999999981</v>
      </c>
      <c r="K81" s="1280">
        <v>0.55852260000000009</v>
      </c>
      <c r="L81" s="1280">
        <v>0.65368599999999988</v>
      </c>
      <c r="M81" s="1280">
        <v>0.76428830000000014</v>
      </c>
      <c r="N81" s="1280">
        <v>0.84540379999999971</v>
      </c>
      <c r="O81" s="1280">
        <v>1.3387596000000004</v>
      </c>
      <c r="P81" s="1280">
        <v>1.1106176999999997</v>
      </c>
      <c r="Q81" s="97">
        <f>SUM(E81:P81)</f>
        <v>9.4557065999999992</v>
      </c>
      <c r="R81" s="1520"/>
      <c r="S81" s="1494"/>
      <c r="T81" s="1398"/>
      <c r="U81" s="1398"/>
      <c r="V81" s="1398"/>
      <c r="W81" s="1398"/>
      <c r="X81" s="1398"/>
      <c r="Y81" s="1398"/>
      <c r="Z81" s="1398"/>
      <c r="AA81" s="1398"/>
      <c r="AB81" s="1398"/>
      <c r="AC81" s="1398"/>
      <c r="AD81" s="1398"/>
      <c r="AE81" s="1398"/>
      <c r="AF81" s="1398"/>
      <c r="AG81" s="1398"/>
      <c r="AH81" s="1398"/>
      <c r="AI81" s="1521"/>
      <c r="AJ81" s="1324"/>
      <c r="AK81" s="1324"/>
      <c r="AL81" s="1324"/>
      <c r="AM81" s="1324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</row>
    <row r="82" spans="2:137" s="2" customFormat="1" ht="18.75" customHeight="1">
      <c r="B82" s="1273"/>
      <c r="C82" s="2007"/>
      <c r="D82" s="64" t="s">
        <v>49</v>
      </c>
      <c r="E82" s="1280">
        <v>1.5437045</v>
      </c>
      <c r="F82" s="1280">
        <v>1.4748517000000014</v>
      </c>
      <c r="G82" s="1280">
        <v>1.4664407999999973</v>
      </c>
      <c r="H82" s="1280">
        <v>1.6024765000000012</v>
      </c>
      <c r="I82" s="1280">
        <v>1.7584884999999981</v>
      </c>
      <c r="J82" s="1280">
        <v>1.7184812999999983</v>
      </c>
      <c r="K82" s="1280">
        <v>1.708671999999998</v>
      </c>
      <c r="L82" s="1280">
        <v>1.703905199999999</v>
      </c>
      <c r="M82" s="1280">
        <v>1.7392561000000004</v>
      </c>
      <c r="N82" s="1280">
        <v>1.7671450000000009</v>
      </c>
      <c r="O82" s="1280">
        <v>1.7342960999999992</v>
      </c>
      <c r="P82" s="1280">
        <v>1.7276868000000025</v>
      </c>
      <c r="Q82" s="97">
        <f>SUM(E82:P82)</f>
        <v>19.945404499999995</v>
      </c>
      <c r="R82" s="1520"/>
      <c r="S82" s="1494"/>
      <c r="T82" s="1398"/>
      <c r="U82" s="1398"/>
      <c r="V82" s="1398"/>
      <c r="W82" s="1398"/>
      <c r="X82" s="1398"/>
      <c r="Y82" s="1398"/>
      <c r="Z82" s="1398"/>
      <c r="AA82" s="1398"/>
      <c r="AB82" s="1398"/>
      <c r="AC82" s="1398"/>
      <c r="AD82" s="1398"/>
      <c r="AE82" s="1398"/>
      <c r="AF82" s="1398"/>
      <c r="AG82" s="1398"/>
      <c r="AH82" s="1398"/>
      <c r="AI82" s="1521"/>
      <c r="AJ82" s="1324"/>
      <c r="AK82" s="1324"/>
      <c r="AL82" s="1324"/>
      <c r="AM82" s="1324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</row>
    <row r="83" spans="2:137" s="2" customFormat="1" ht="18.75" customHeight="1">
      <c r="B83" s="1274"/>
      <c r="C83" s="2008"/>
      <c r="D83" s="68" t="s">
        <v>50</v>
      </c>
      <c r="E83" s="152">
        <v>2.2597018999999987</v>
      </c>
      <c r="F83" s="152">
        <v>2.0302382000000017</v>
      </c>
      <c r="G83" s="152">
        <v>2.2077080000000033</v>
      </c>
      <c r="H83" s="152">
        <v>2.3252407000000006</v>
      </c>
      <c r="I83" s="152">
        <v>2.4611375999999985</v>
      </c>
      <c r="J83" s="152">
        <v>2.4648455000000027</v>
      </c>
      <c r="K83" s="152">
        <v>2.2671945999999989</v>
      </c>
      <c r="L83" s="152">
        <v>2.357591200000003</v>
      </c>
      <c r="M83" s="152">
        <v>2.5035444000000004</v>
      </c>
      <c r="N83" s="152">
        <v>2.6125488000000043</v>
      </c>
      <c r="O83" s="152">
        <v>3.0730557000000029</v>
      </c>
      <c r="P83" s="153">
        <v>2.8383044999999996</v>
      </c>
      <c r="Q83" s="416">
        <f>+SUM(Q79:Q82)</f>
        <v>29.401111099999994</v>
      </c>
      <c r="R83" s="1520"/>
      <c r="S83" s="1494"/>
      <c r="T83" s="1398"/>
      <c r="U83" s="1398"/>
      <c r="V83" s="1398"/>
      <c r="W83" s="1398"/>
      <c r="X83" s="1398"/>
      <c r="Y83" s="1398"/>
      <c r="Z83" s="1398"/>
      <c r="AA83" s="1398"/>
      <c r="AB83" s="1398"/>
      <c r="AC83" s="1398"/>
      <c r="AD83" s="1398"/>
      <c r="AE83" s="1398"/>
      <c r="AF83" s="1398"/>
      <c r="AG83" s="1398"/>
      <c r="AH83" s="1398"/>
      <c r="AI83" s="1521"/>
      <c r="AJ83" s="1324"/>
      <c r="AK83" s="1324"/>
      <c r="AL83" s="1324"/>
      <c r="AM83" s="1324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  <c r="CS83" s="8"/>
      <c r="CT83" s="8"/>
      <c r="CU83" s="8"/>
      <c r="CV83" s="8"/>
      <c r="CW83" s="8"/>
      <c r="CX83" s="8"/>
      <c r="CY83" s="8"/>
      <c r="CZ83" s="8"/>
      <c r="DA83" s="8"/>
      <c r="DB83" s="8"/>
      <c r="DC83" s="8"/>
      <c r="DD83" s="8"/>
      <c r="DE83" s="8"/>
      <c r="DF83" s="8"/>
      <c r="DG83" s="8"/>
      <c r="DH83" s="8"/>
      <c r="DI83" s="8"/>
      <c r="DJ83" s="8"/>
      <c r="DK83" s="8"/>
      <c r="DL83" s="8"/>
      <c r="DM83" s="8"/>
      <c r="DN83" s="8"/>
      <c r="DO83" s="8"/>
      <c r="DP83" s="8"/>
      <c r="DQ83" s="8"/>
      <c r="DR83" s="8"/>
      <c r="DS83" s="8"/>
      <c r="DT83" s="8"/>
      <c r="DU83" s="8"/>
      <c r="DV83" s="8"/>
      <c r="DW83" s="8"/>
      <c r="DX83" s="8"/>
      <c r="DY83" s="8"/>
      <c r="DZ83" s="8"/>
      <c r="EA83" s="8"/>
      <c r="EB83" s="8"/>
      <c r="EC83" s="8"/>
      <c r="ED83" s="8"/>
      <c r="EE83" s="8"/>
      <c r="EF83" s="8"/>
      <c r="EG83" s="8"/>
    </row>
    <row r="84" spans="2:137" s="2" customFormat="1" ht="18.75" customHeight="1">
      <c r="B84" s="1279">
        <v>17</v>
      </c>
      <c r="C84" s="2006" t="s">
        <v>26</v>
      </c>
      <c r="D84" s="63" t="s">
        <v>46</v>
      </c>
      <c r="E84" s="144"/>
      <c r="F84" s="150"/>
      <c r="G84" s="150"/>
      <c r="H84" s="150"/>
      <c r="I84" s="150"/>
      <c r="J84" s="150"/>
      <c r="K84" s="150"/>
      <c r="L84" s="150"/>
      <c r="M84" s="150"/>
      <c r="N84" s="150"/>
      <c r="O84" s="150"/>
      <c r="P84" s="151"/>
      <c r="Q84" s="415">
        <f>SUM(E84:P84)</f>
        <v>0</v>
      </c>
      <c r="R84" s="1520"/>
      <c r="S84" s="1494"/>
      <c r="T84" s="1398"/>
      <c r="U84" s="1398"/>
      <c r="V84" s="1398"/>
      <c r="W84" s="1398"/>
      <c r="X84" s="1398"/>
      <c r="Y84" s="1398"/>
      <c r="Z84" s="1398"/>
      <c r="AA84" s="1398"/>
      <c r="AB84" s="1398"/>
      <c r="AC84" s="1398"/>
      <c r="AD84" s="1398"/>
      <c r="AE84" s="1398"/>
      <c r="AF84" s="1398"/>
      <c r="AG84" s="1398"/>
      <c r="AH84" s="1398"/>
      <c r="AI84" s="1521"/>
      <c r="AJ84" s="1324"/>
      <c r="AK84" s="1324"/>
      <c r="AL84" s="1324"/>
      <c r="AM84" s="1324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</row>
    <row r="85" spans="2:137" s="2" customFormat="1" ht="18.75" customHeight="1">
      <c r="B85" s="1273"/>
      <c r="C85" s="2007"/>
      <c r="D85" s="64" t="s">
        <v>47</v>
      </c>
      <c r="E85" s="1280"/>
      <c r="F85" s="1280"/>
      <c r="G85" s="1280"/>
      <c r="H85" s="1280"/>
      <c r="I85" s="1280"/>
      <c r="J85" s="1280"/>
      <c r="K85" s="1280"/>
      <c r="L85" s="1280"/>
      <c r="M85" s="1280"/>
      <c r="N85" s="1280"/>
      <c r="O85" s="1280"/>
      <c r="P85" s="1281"/>
      <c r="Q85" s="409">
        <f>SUM(E85:P85)</f>
        <v>0</v>
      </c>
      <c r="R85" s="1520"/>
      <c r="S85" s="1494"/>
      <c r="T85" s="1398"/>
      <c r="U85" s="1398"/>
      <c r="V85" s="1398"/>
      <c r="W85" s="1398"/>
      <c r="X85" s="1398"/>
      <c r="Y85" s="1398"/>
      <c r="Z85" s="1398"/>
      <c r="AA85" s="1398"/>
      <c r="AB85" s="1398"/>
      <c r="AC85" s="1398"/>
      <c r="AD85" s="1398"/>
      <c r="AE85" s="1398"/>
      <c r="AF85" s="1398"/>
      <c r="AG85" s="1398"/>
      <c r="AH85" s="1398"/>
      <c r="AI85" s="1521"/>
      <c r="AJ85" s="1324"/>
      <c r="AK85" s="1324"/>
      <c r="AL85" s="1324"/>
      <c r="AM85" s="1324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  <c r="DW85" s="8"/>
      <c r="DX85" s="8"/>
      <c r="DY85" s="8"/>
      <c r="DZ85" s="8"/>
      <c r="EA85" s="8"/>
      <c r="EB85" s="8"/>
      <c r="EC85" s="8"/>
      <c r="ED85" s="8"/>
      <c r="EE85" s="8"/>
      <c r="EF85" s="8"/>
      <c r="EG85" s="8"/>
    </row>
    <row r="86" spans="2:137" s="2" customFormat="1" ht="18.75" customHeight="1">
      <c r="B86" s="1273"/>
      <c r="C86" s="2007"/>
      <c r="D86" s="64" t="s">
        <v>48</v>
      </c>
      <c r="E86" s="1280">
        <v>0.2113553</v>
      </c>
      <c r="F86" s="1280">
        <v>0.20349499999999998</v>
      </c>
      <c r="G86" s="1280">
        <v>0.14835179999999998</v>
      </c>
      <c r="H86" s="1280">
        <v>0.18349989999999999</v>
      </c>
      <c r="I86" s="1280">
        <v>0.1849374</v>
      </c>
      <c r="J86" s="1280">
        <v>0.17267700000000002</v>
      </c>
      <c r="K86" s="1280">
        <v>0.14496120000000001</v>
      </c>
      <c r="L86" s="1280">
        <v>0.18822730000000004</v>
      </c>
      <c r="M86" s="1280">
        <v>0.2588821</v>
      </c>
      <c r="N86" s="1280">
        <v>0.25537210000000005</v>
      </c>
      <c r="O86" s="1280">
        <v>0.26242140000000003</v>
      </c>
      <c r="P86" s="1280">
        <v>0.22615270000000001</v>
      </c>
      <c r="Q86" s="97">
        <f>SUM(E86:P86)</f>
        <v>2.4403332000000004</v>
      </c>
      <c r="R86" s="1520"/>
      <c r="S86" s="1494"/>
      <c r="T86" s="1398"/>
      <c r="U86" s="1398"/>
      <c r="V86" s="1398"/>
      <c r="W86" s="1398"/>
      <c r="X86" s="1398"/>
      <c r="Y86" s="1398"/>
      <c r="Z86" s="1398"/>
      <c r="AA86" s="1398"/>
      <c r="AB86" s="1398"/>
      <c r="AC86" s="1398"/>
      <c r="AD86" s="1398"/>
      <c r="AE86" s="1398"/>
      <c r="AF86" s="1398"/>
      <c r="AG86" s="1398"/>
      <c r="AH86" s="1398"/>
      <c r="AI86" s="1521"/>
      <c r="AJ86" s="1324"/>
      <c r="AK86" s="1324"/>
      <c r="AL86" s="1324"/>
      <c r="AM86" s="1324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8"/>
      <c r="DW86" s="8"/>
      <c r="DX86" s="8"/>
      <c r="DY86" s="8"/>
      <c r="DZ86" s="8"/>
      <c r="EA86" s="8"/>
      <c r="EB86" s="8"/>
      <c r="EC86" s="8"/>
      <c r="ED86" s="8"/>
      <c r="EE86" s="8"/>
      <c r="EF86" s="8"/>
      <c r="EG86" s="8"/>
    </row>
    <row r="87" spans="2:137" s="2" customFormat="1" ht="18.75" customHeight="1">
      <c r="B87" s="1273"/>
      <c r="C87" s="2007"/>
      <c r="D87" s="64" t="s">
        <v>49</v>
      </c>
      <c r="E87" s="1280">
        <v>1.1117431999999994</v>
      </c>
      <c r="F87" s="1280">
        <v>1.1554536000000002</v>
      </c>
      <c r="G87" s="1280">
        <v>1.0319470000000002</v>
      </c>
      <c r="H87" s="1280">
        <v>1.1091966000000006</v>
      </c>
      <c r="I87" s="1280">
        <v>1.2111664000000002</v>
      </c>
      <c r="J87" s="1280">
        <v>1.1904457000000002</v>
      </c>
      <c r="K87" s="1280">
        <v>1.1203371999999996</v>
      </c>
      <c r="L87" s="1280">
        <v>1.1435841000000004</v>
      </c>
      <c r="M87" s="1280">
        <v>1.1539503000000002</v>
      </c>
      <c r="N87" s="1280">
        <v>1.1651238999999998</v>
      </c>
      <c r="O87" s="1280">
        <v>1.2034701000000001</v>
      </c>
      <c r="P87" s="1280">
        <v>1.2095765000000003</v>
      </c>
      <c r="Q87" s="97">
        <f>SUM(E87:P87)</f>
        <v>13.8059946</v>
      </c>
      <c r="R87" s="1520"/>
      <c r="S87" s="1494"/>
      <c r="T87" s="1398"/>
      <c r="U87" s="1398"/>
      <c r="V87" s="1398"/>
      <c r="W87" s="1398"/>
      <c r="X87" s="1398"/>
      <c r="Y87" s="1398"/>
      <c r="Z87" s="1398"/>
      <c r="AA87" s="1398"/>
      <c r="AB87" s="1398"/>
      <c r="AC87" s="1398"/>
      <c r="AD87" s="1398"/>
      <c r="AE87" s="1398"/>
      <c r="AF87" s="1398"/>
      <c r="AG87" s="1398"/>
      <c r="AH87" s="1398"/>
      <c r="AI87" s="1521"/>
      <c r="AJ87" s="1324"/>
      <c r="AK87" s="1324"/>
      <c r="AL87" s="1324"/>
      <c r="AM87" s="1324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  <c r="DT87" s="8"/>
      <c r="DU87" s="8"/>
      <c r="DV87" s="8"/>
      <c r="DW87" s="8"/>
      <c r="DX87" s="8"/>
      <c r="DY87" s="8"/>
      <c r="DZ87" s="8"/>
      <c r="EA87" s="8"/>
      <c r="EB87" s="8"/>
      <c r="EC87" s="8"/>
      <c r="ED87" s="8"/>
      <c r="EE87" s="8"/>
      <c r="EF87" s="8"/>
      <c r="EG87" s="8"/>
    </row>
    <row r="88" spans="2:137" s="2" customFormat="1" ht="18.75" customHeight="1">
      <c r="B88" s="1274"/>
      <c r="C88" s="2008"/>
      <c r="D88" s="68" t="s">
        <v>50</v>
      </c>
      <c r="E88" s="152">
        <v>1.3230985000000002</v>
      </c>
      <c r="F88" s="152">
        <v>1.3589486000000002</v>
      </c>
      <c r="G88" s="152">
        <v>1.1802988000000001</v>
      </c>
      <c r="H88" s="152">
        <v>1.292696499999999</v>
      </c>
      <c r="I88" s="152">
        <v>1.3961037999999999</v>
      </c>
      <c r="J88" s="152">
        <v>1.3631226999999995</v>
      </c>
      <c r="K88" s="152">
        <v>1.2652984000000005</v>
      </c>
      <c r="L88" s="152">
        <v>1.3318114000000001</v>
      </c>
      <c r="M88" s="152">
        <v>1.4128324000000001</v>
      </c>
      <c r="N88" s="152">
        <v>1.4204959999999998</v>
      </c>
      <c r="O88" s="152">
        <v>1.4658914999999995</v>
      </c>
      <c r="P88" s="153">
        <v>1.4357291999999995</v>
      </c>
      <c r="Q88" s="416">
        <f>+SUM(Q84:Q87)</f>
        <v>16.2463278</v>
      </c>
      <c r="R88" s="1520"/>
      <c r="S88" s="1494"/>
      <c r="T88" s="1398"/>
      <c r="U88" s="1398"/>
      <c r="V88" s="1398"/>
      <c r="W88" s="1398"/>
      <c r="X88" s="1398"/>
      <c r="Y88" s="1398"/>
      <c r="Z88" s="1398"/>
      <c r="AA88" s="1398"/>
      <c r="AB88" s="1398"/>
      <c r="AC88" s="1398"/>
      <c r="AD88" s="1398"/>
      <c r="AE88" s="1398"/>
      <c r="AF88" s="1398"/>
      <c r="AG88" s="1398"/>
      <c r="AH88" s="1398"/>
      <c r="AI88" s="1521"/>
      <c r="AJ88" s="1324"/>
      <c r="AK88" s="1324"/>
      <c r="AL88" s="1324"/>
      <c r="AM88" s="1324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  <c r="DG88" s="8"/>
      <c r="DH88" s="8"/>
      <c r="DI88" s="8"/>
      <c r="DJ88" s="8"/>
      <c r="DK88" s="8"/>
      <c r="DL88" s="8"/>
      <c r="DM88" s="8"/>
      <c r="DN88" s="8"/>
      <c r="DO88" s="8"/>
      <c r="DP88" s="8"/>
      <c r="DQ88" s="8"/>
      <c r="DR88" s="8"/>
      <c r="DS88" s="8"/>
      <c r="DT88" s="8"/>
      <c r="DU88" s="8"/>
      <c r="DV88" s="8"/>
      <c r="DW88" s="8"/>
      <c r="DX88" s="8"/>
      <c r="DY88" s="8"/>
      <c r="DZ88" s="8"/>
      <c r="EA88" s="8"/>
      <c r="EB88" s="8"/>
      <c r="EC88" s="8"/>
      <c r="ED88" s="8"/>
      <c r="EE88" s="8"/>
      <c r="EF88" s="8"/>
      <c r="EG88" s="8"/>
    </row>
    <row r="89" spans="2:137" s="2" customFormat="1" ht="18.75" customHeight="1">
      <c r="B89" s="1279">
        <v>18</v>
      </c>
      <c r="C89" s="1275" t="s">
        <v>238</v>
      </c>
      <c r="D89" s="63" t="s">
        <v>46</v>
      </c>
      <c r="E89" s="144"/>
      <c r="F89" s="150"/>
      <c r="G89" s="150"/>
      <c r="H89" s="150"/>
      <c r="I89" s="150"/>
      <c r="J89" s="150"/>
      <c r="K89" s="150"/>
      <c r="L89" s="150"/>
      <c r="M89" s="150"/>
      <c r="N89" s="150"/>
      <c r="O89" s="150"/>
      <c r="P89" s="151"/>
      <c r="Q89" s="415">
        <f>SUM(E89:P89)</f>
        <v>0</v>
      </c>
      <c r="R89" s="1520"/>
      <c r="S89" s="1494"/>
      <c r="T89" s="1398"/>
      <c r="U89" s="1398"/>
      <c r="V89" s="1398"/>
      <c r="W89" s="1398"/>
      <c r="X89" s="1398"/>
      <c r="Y89" s="1398"/>
      <c r="Z89" s="1398"/>
      <c r="AA89" s="1398"/>
      <c r="AB89" s="1398"/>
      <c r="AC89" s="1398"/>
      <c r="AD89" s="1398"/>
      <c r="AE89" s="1398"/>
      <c r="AF89" s="1398"/>
      <c r="AG89" s="1398"/>
      <c r="AH89" s="1398"/>
      <c r="AI89" s="1333"/>
      <c r="AJ89" s="1324"/>
      <c r="AK89" s="1324"/>
      <c r="AL89" s="1324"/>
      <c r="AM89" s="1324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  <c r="CS89" s="8"/>
      <c r="CT89" s="8"/>
      <c r="CU89" s="8"/>
      <c r="CV89" s="8"/>
      <c r="CW89" s="8"/>
      <c r="CX89" s="8"/>
      <c r="CY89" s="8"/>
      <c r="CZ89" s="8"/>
      <c r="DA89" s="8"/>
      <c r="DB89" s="8"/>
      <c r="DC89" s="8"/>
      <c r="DD89" s="8"/>
      <c r="DE89" s="8"/>
      <c r="DF89" s="8"/>
      <c r="DG89" s="8"/>
      <c r="DH89" s="8"/>
      <c r="DI89" s="8"/>
      <c r="DJ89" s="8"/>
      <c r="DK89" s="8"/>
      <c r="DL89" s="8"/>
      <c r="DM89" s="8"/>
      <c r="DN89" s="8"/>
      <c r="DO89" s="8"/>
      <c r="DP89" s="8"/>
      <c r="DQ89" s="8"/>
      <c r="DR89" s="8"/>
      <c r="DS89" s="8"/>
      <c r="DT89" s="8"/>
      <c r="DU89" s="8"/>
      <c r="DV89" s="8"/>
      <c r="DW89" s="8"/>
      <c r="DX89" s="8"/>
      <c r="DY89" s="8"/>
      <c r="DZ89" s="8"/>
      <c r="EA89" s="8"/>
      <c r="EB89" s="8"/>
      <c r="EC89" s="8"/>
      <c r="ED89" s="8"/>
      <c r="EE89" s="8"/>
      <c r="EF89" s="8"/>
      <c r="EG89" s="8"/>
    </row>
    <row r="90" spans="2:137" s="2" customFormat="1" ht="18.75" customHeight="1">
      <c r="B90" s="1273"/>
      <c r="C90" s="1276"/>
      <c r="D90" s="64" t="s">
        <v>47</v>
      </c>
      <c r="E90" s="146"/>
      <c r="F90" s="146"/>
      <c r="G90" s="146"/>
      <c r="H90" s="146"/>
      <c r="I90" s="146"/>
      <c r="J90" s="146"/>
      <c r="K90" s="146"/>
      <c r="L90" s="146"/>
      <c r="M90" s="146"/>
      <c r="N90" s="146"/>
      <c r="O90" s="146"/>
      <c r="P90" s="147"/>
      <c r="Q90" s="409">
        <f>SUM(E90:P90)</f>
        <v>0</v>
      </c>
      <c r="R90" s="1520"/>
      <c r="S90" s="1494"/>
      <c r="T90" s="1398"/>
      <c r="U90" s="1398"/>
      <c r="V90" s="1398"/>
      <c r="W90" s="1398"/>
      <c r="X90" s="1398"/>
      <c r="Y90" s="1398"/>
      <c r="Z90" s="1398"/>
      <c r="AA90" s="1398"/>
      <c r="AB90" s="1398"/>
      <c r="AC90" s="1398"/>
      <c r="AD90" s="1398"/>
      <c r="AE90" s="1398"/>
      <c r="AF90" s="1398"/>
      <c r="AG90" s="1398"/>
      <c r="AH90" s="1398"/>
      <c r="AI90" s="1333"/>
      <c r="AJ90" s="1324"/>
      <c r="AK90" s="1324"/>
      <c r="AL90" s="1324"/>
      <c r="AM90" s="1324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8"/>
      <c r="DW90" s="8"/>
      <c r="DX90" s="8"/>
      <c r="DY90" s="8"/>
      <c r="DZ90" s="8"/>
      <c r="EA90" s="8"/>
      <c r="EB90" s="8"/>
      <c r="EC90" s="8"/>
      <c r="ED90" s="8"/>
      <c r="EE90" s="8"/>
      <c r="EF90" s="8"/>
      <c r="EG90" s="8"/>
    </row>
    <row r="91" spans="2:137" s="2" customFormat="1" ht="18.75" customHeight="1">
      <c r="B91" s="1273"/>
      <c r="C91" s="16"/>
      <c r="D91" s="64" t="s">
        <v>48</v>
      </c>
      <c r="E91" s="1280">
        <v>76.329855500000107</v>
      </c>
      <c r="F91" s="1280">
        <v>79.09314479999999</v>
      </c>
      <c r="G91" s="1280">
        <v>85.754727999999972</v>
      </c>
      <c r="H91" s="1280">
        <v>80.848119300000022</v>
      </c>
      <c r="I91" s="1280">
        <v>75.7501618000001</v>
      </c>
      <c r="J91" s="1280">
        <v>72.438438699999935</v>
      </c>
      <c r="K91" s="1280">
        <v>70.392429999999976</v>
      </c>
      <c r="L91" s="1280">
        <v>69.297306099999929</v>
      </c>
      <c r="M91" s="1280">
        <v>67.473867499999997</v>
      </c>
      <c r="N91" s="1280">
        <v>69.570734400000006</v>
      </c>
      <c r="O91" s="1280">
        <v>66.63733339999996</v>
      </c>
      <c r="P91" s="1280">
        <v>72.913658799999993</v>
      </c>
      <c r="Q91" s="97">
        <f>SUM(E91:P91)</f>
        <v>886.4997783</v>
      </c>
      <c r="R91" s="1520"/>
      <c r="S91" s="1494"/>
      <c r="T91" s="1398"/>
      <c r="U91" s="1398"/>
      <c r="V91" s="1398"/>
      <c r="W91" s="1398"/>
      <c r="X91" s="1398"/>
      <c r="Y91" s="1398"/>
      <c r="Z91" s="1398"/>
      <c r="AA91" s="1398"/>
      <c r="AB91" s="1398"/>
      <c r="AC91" s="1398"/>
      <c r="AD91" s="1398"/>
      <c r="AE91" s="1398"/>
      <c r="AF91" s="1398"/>
      <c r="AG91" s="1398"/>
      <c r="AH91" s="1398"/>
      <c r="AI91" s="1333"/>
      <c r="AJ91" s="1324"/>
      <c r="AK91" s="1324"/>
      <c r="AL91" s="1324"/>
      <c r="AM91" s="1324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  <c r="CV91" s="8"/>
      <c r="CW91" s="8"/>
      <c r="CX91" s="8"/>
      <c r="CY91" s="8"/>
      <c r="CZ91" s="8"/>
      <c r="DA91" s="8"/>
      <c r="DB91" s="8"/>
      <c r="DC91" s="8"/>
      <c r="DD91" s="8"/>
      <c r="DE91" s="8"/>
      <c r="DF91" s="8"/>
      <c r="DG91" s="8"/>
      <c r="DH91" s="8"/>
      <c r="DI91" s="8"/>
      <c r="DJ91" s="8"/>
      <c r="DK91" s="8"/>
      <c r="DL91" s="8"/>
      <c r="DM91" s="8"/>
      <c r="DN91" s="8"/>
      <c r="DO91" s="8"/>
      <c r="DP91" s="8"/>
      <c r="DQ91" s="8"/>
      <c r="DR91" s="8"/>
      <c r="DS91" s="8"/>
      <c r="DT91" s="8"/>
      <c r="DU91" s="8"/>
      <c r="DV91" s="8"/>
      <c r="DW91" s="8"/>
      <c r="DX91" s="8"/>
      <c r="DY91" s="8"/>
      <c r="DZ91" s="8"/>
      <c r="EA91" s="8"/>
      <c r="EB91" s="8"/>
      <c r="EC91" s="8"/>
      <c r="ED91" s="8"/>
      <c r="EE91" s="8"/>
      <c r="EF91" s="8"/>
      <c r="EG91" s="8"/>
    </row>
    <row r="92" spans="2:137" s="2" customFormat="1" ht="18.75" customHeight="1">
      <c r="B92" s="1273"/>
      <c r="C92" s="16"/>
      <c r="D92" s="64" t="s">
        <v>49</v>
      </c>
      <c r="E92" s="1280">
        <v>370.75154319999973</v>
      </c>
      <c r="F92" s="1280">
        <v>368.06315736000204</v>
      </c>
      <c r="G92" s="1280">
        <v>378.19091469999921</v>
      </c>
      <c r="H92" s="1280">
        <v>358.07172900000057</v>
      </c>
      <c r="I92" s="1280">
        <v>358.23101030000072</v>
      </c>
      <c r="J92" s="1280">
        <v>336.98803880000054</v>
      </c>
      <c r="K92" s="1280">
        <v>335.26673580000033</v>
      </c>
      <c r="L92" s="1280">
        <v>342.96250850000013</v>
      </c>
      <c r="M92" s="1280">
        <v>342.99359040000041</v>
      </c>
      <c r="N92" s="1280">
        <v>340.92193340000074</v>
      </c>
      <c r="O92" s="1280">
        <v>347.85990070000065</v>
      </c>
      <c r="P92" s="1280">
        <v>343.08108070999913</v>
      </c>
      <c r="Q92" s="97">
        <f>SUM(E92:P92)</f>
        <v>4223.3821428700039</v>
      </c>
      <c r="R92" s="1520"/>
      <c r="S92" s="1494"/>
      <c r="T92" s="1398"/>
      <c r="U92" s="1398"/>
      <c r="V92" s="1398"/>
      <c r="W92" s="1398"/>
      <c r="X92" s="1398"/>
      <c r="Y92" s="1398"/>
      <c r="Z92" s="1398"/>
      <c r="AA92" s="1398"/>
      <c r="AB92" s="1398"/>
      <c r="AC92" s="1398"/>
      <c r="AD92" s="1398"/>
      <c r="AE92" s="1398"/>
      <c r="AF92" s="1398"/>
      <c r="AG92" s="1398"/>
      <c r="AH92" s="1398"/>
      <c r="AI92" s="1333"/>
      <c r="AJ92" s="1324"/>
      <c r="AK92" s="1324"/>
      <c r="AL92" s="1324"/>
      <c r="AM92" s="1324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  <c r="DA92" s="8"/>
      <c r="DB92" s="8"/>
      <c r="DC92" s="8"/>
      <c r="DD92" s="8"/>
      <c r="DE92" s="8"/>
      <c r="DF92" s="8"/>
      <c r="DG92" s="8"/>
      <c r="DH92" s="8"/>
      <c r="DI92" s="8"/>
      <c r="DJ92" s="8"/>
      <c r="DK92" s="8"/>
      <c r="DL92" s="8"/>
      <c r="DM92" s="8"/>
      <c r="DN92" s="8"/>
      <c r="DO92" s="8"/>
      <c r="DP92" s="8"/>
      <c r="DQ92" s="8"/>
      <c r="DR92" s="8"/>
      <c r="DS92" s="8"/>
      <c r="DT92" s="8"/>
      <c r="DU92" s="8"/>
      <c r="DV92" s="8"/>
      <c r="DW92" s="8"/>
      <c r="DX92" s="8"/>
      <c r="DY92" s="8"/>
      <c r="DZ92" s="8"/>
      <c r="EA92" s="8"/>
      <c r="EB92" s="8"/>
      <c r="EC92" s="8"/>
      <c r="ED92" s="8"/>
      <c r="EE92" s="8"/>
      <c r="EF92" s="8"/>
      <c r="EG92" s="8"/>
    </row>
    <row r="93" spans="2:137" s="2" customFormat="1" ht="18.75" customHeight="1">
      <c r="B93" s="1274"/>
      <c r="C93" s="1277"/>
      <c r="D93" s="68" t="s">
        <v>50</v>
      </c>
      <c r="E93" s="152">
        <v>447.08139870000042</v>
      </c>
      <c r="F93" s="152">
        <v>447.15630215999903</v>
      </c>
      <c r="G93" s="152">
        <v>463.94564270000092</v>
      </c>
      <c r="H93" s="152">
        <v>438.91984830000058</v>
      </c>
      <c r="I93" s="152">
        <v>433.98117209999901</v>
      </c>
      <c r="J93" s="152">
        <v>409.4264774999981</v>
      </c>
      <c r="K93" s="152">
        <v>405.65916580000294</v>
      </c>
      <c r="L93" s="152">
        <v>412.25981460000025</v>
      </c>
      <c r="M93" s="152">
        <v>410.4674579</v>
      </c>
      <c r="N93" s="152">
        <v>410.49266780000096</v>
      </c>
      <c r="O93" s="152">
        <v>414.49723410000092</v>
      </c>
      <c r="P93" s="153">
        <v>415.99473951000198</v>
      </c>
      <c r="Q93" s="416">
        <f>+SUM(Q89:Q92)</f>
        <v>5109.8819211700038</v>
      </c>
      <c r="R93" s="1520"/>
      <c r="S93" s="1494"/>
      <c r="T93" s="1398"/>
      <c r="U93" s="1398"/>
      <c r="V93" s="1398"/>
      <c r="W93" s="1398"/>
      <c r="X93" s="1398"/>
      <c r="Y93" s="1398"/>
      <c r="Z93" s="1398"/>
      <c r="AA93" s="1398"/>
      <c r="AB93" s="1398"/>
      <c r="AC93" s="1398"/>
      <c r="AD93" s="1398"/>
      <c r="AE93" s="1398"/>
      <c r="AF93" s="1398"/>
      <c r="AG93" s="1398"/>
      <c r="AH93" s="1398"/>
      <c r="AI93" s="1333"/>
      <c r="AJ93" s="1324"/>
      <c r="AK93" s="1324"/>
      <c r="AL93" s="1324"/>
      <c r="AM93" s="1324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  <c r="CR93" s="8"/>
      <c r="CS93" s="8"/>
      <c r="CT93" s="8"/>
      <c r="CU93" s="8"/>
      <c r="CV93" s="8"/>
      <c r="CW93" s="8"/>
      <c r="CX93" s="8"/>
      <c r="CY93" s="8"/>
      <c r="CZ93" s="8"/>
      <c r="DA93" s="8"/>
      <c r="DB93" s="8"/>
      <c r="DC93" s="8"/>
      <c r="DD93" s="8"/>
      <c r="DE93" s="8"/>
      <c r="DF93" s="8"/>
      <c r="DG93" s="8"/>
      <c r="DH93" s="8"/>
      <c r="DI93" s="8"/>
      <c r="DJ93" s="8"/>
      <c r="DK93" s="8"/>
      <c r="DL93" s="8"/>
      <c r="DM93" s="8"/>
      <c r="DN93" s="8"/>
      <c r="DO93" s="8"/>
      <c r="DP93" s="8"/>
      <c r="DQ93" s="8"/>
      <c r="DR93" s="8"/>
      <c r="DS93" s="8"/>
      <c r="DT93" s="8"/>
      <c r="DU93" s="8"/>
      <c r="DV93" s="8"/>
      <c r="DW93" s="8"/>
      <c r="DX93" s="8"/>
      <c r="DY93" s="8"/>
      <c r="DZ93" s="8"/>
      <c r="EA93" s="8"/>
      <c r="EB93" s="8"/>
      <c r="EC93" s="8"/>
      <c r="ED93" s="8"/>
      <c r="EE93" s="8"/>
      <c r="EF93" s="8"/>
      <c r="EG93" s="8"/>
    </row>
    <row r="94" spans="2:137" s="2" customFormat="1" ht="18.75" customHeight="1">
      <c r="B94" s="1279">
        <v>19</v>
      </c>
      <c r="C94" s="1275" t="s">
        <v>270</v>
      </c>
      <c r="D94" s="63" t="s">
        <v>46</v>
      </c>
      <c r="E94" s="144"/>
      <c r="F94" s="150"/>
      <c r="G94" s="150"/>
      <c r="H94" s="150"/>
      <c r="I94" s="150"/>
      <c r="J94" s="150"/>
      <c r="K94" s="150"/>
      <c r="L94" s="150"/>
      <c r="M94" s="150"/>
      <c r="N94" s="150"/>
      <c r="O94" s="150"/>
      <c r="P94" s="151"/>
      <c r="Q94" s="415">
        <f>SUM(E94:P94)</f>
        <v>0</v>
      </c>
      <c r="R94" s="1520"/>
      <c r="S94" s="1494"/>
      <c r="T94" s="1398"/>
      <c r="U94" s="1398"/>
      <c r="V94" s="1398"/>
      <c r="W94" s="1398"/>
      <c r="X94" s="1398"/>
      <c r="Y94" s="1398"/>
      <c r="Z94" s="1398"/>
      <c r="AA94" s="1398"/>
      <c r="AB94" s="1398"/>
      <c r="AC94" s="1398"/>
      <c r="AD94" s="1398"/>
      <c r="AE94" s="1398"/>
      <c r="AF94" s="1398"/>
      <c r="AG94" s="1398"/>
      <c r="AH94" s="1398"/>
      <c r="AI94" s="1333"/>
      <c r="AJ94" s="1324"/>
      <c r="AK94" s="1324"/>
      <c r="AL94" s="1324"/>
      <c r="AM94" s="1324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  <c r="CR94" s="8"/>
      <c r="CS94" s="8"/>
      <c r="CT94" s="8"/>
      <c r="CU94" s="8"/>
      <c r="CV94" s="8"/>
      <c r="CW94" s="8"/>
      <c r="CX94" s="8"/>
      <c r="CY94" s="8"/>
      <c r="CZ94" s="8"/>
      <c r="DA94" s="8"/>
      <c r="DB94" s="8"/>
      <c r="DC94" s="8"/>
      <c r="DD94" s="8"/>
      <c r="DE94" s="8"/>
      <c r="DF94" s="8"/>
      <c r="DG94" s="8"/>
      <c r="DH94" s="8"/>
      <c r="DI94" s="8"/>
      <c r="DJ94" s="8"/>
      <c r="DK94" s="8"/>
      <c r="DL94" s="8"/>
      <c r="DM94" s="8"/>
      <c r="DN94" s="8"/>
      <c r="DO94" s="8"/>
      <c r="DP94" s="8"/>
      <c r="DQ94" s="8"/>
      <c r="DR94" s="8"/>
      <c r="DS94" s="8"/>
      <c r="DT94" s="8"/>
      <c r="DU94" s="8"/>
      <c r="DV94" s="8"/>
      <c r="DW94" s="8"/>
      <c r="DX94" s="8"/>
      <c r="DY94" s="8"/>
      <c r="DZ94" s="8"/>
      <c r="EA94" s="8"/>
      <c r="EB94" s="8"/>
      <c r="EC94" s="8"/>
      <c r="ED94" s="8"/>
      <c r="EE94" s="8"/>
      <c r="EF94" s="8"/>
      <c r="EG94" s="8"/>
    </row>
    <row r="95" spans="2:137" s="2" customFormat="1" ht="18.75" customHeight="1">
      <c r="B95" s="1273"/>
      <c r="C95" s="1276"/>
      <c r="D95" s="64" t="s">
        <v>47</v>
      </c>
      <c r="E95" s="146">
        <v>3.1458550999999995</v>
      </c>
      <c r="F95" s="146">
        <v>1.6086583999999999</v>
      </c>
      <c r="G95" s="146">
        <v>2.3652068000000002</v>
      </c>
      <c r="H95" s="146">
        <v>2.1008722999999998</v>
      </c>
      <c r="I95" s="146">
        <v>1.9338479000000002</v>
      </c>
      <c r="J95" s="146">
        <v>1.6068477999999997</v>
      </c>
      <c r="K95" s="146">
        <v>1.8880553000000002</v>
      </c>
      <c r="L95" s="146">
        <v>1.8215809999999999</v>
      </c>
      <c r="M95" s="146">
        <v>1.7303666000000002</v>
      </c>
      <c r="N95" s="146">
        <v>1.5860095000000003</v>
      </c>
      <c r="O95" s="146">
        <v>1.8604960000000001</v>
      </c>
      <c r="P95" s="146">
        <v>1.5592674000000002</v>
      </c>
      <c r="Q95" s="97">
        <f>SUM(E95:P95)</f>
        <v>23.2070641</v>
      </c>
      <c r="R95" s="1520"/>
      <c r="S95" s="1494"/>
      <c r="T95" s="1398"/>
      <c r="U95" s="1398"/>
      <c r="V95" s="1398"/>
      <c r="W95" s="1398"/>
      <c r="X95" s="1398"/>
      <c r="Y95" s="1398"/>
      <c r="Z95" s="1398"/>
      <c r="AA95" s="1398"/>
      <c r="AB95" s="1398"/>
      <c r="AC95" s="1398"/>
      <c r="AD95" s="1398"/>
      <c r="AE95" s="1398"/>
      <c r="AF95" s="1398"/>
      <c r="AG95" s="1398"/>
      <c r="AH95" s="1398"/>
      <c r="AI95" s="1333"/>
      <c r="AJ95" s="1324"/>
      <c r="AK95" s="1324"/>
      <c r="AL95" s="1324"/>
      <c r="AM95" s="1324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</row>
    <row r="96" spans="2:137" s="2" customFormat="1" ht="18.75" customHeight="1">
      <c r="B96" s="1273"/>
      <c r="C96" s="16"/>
      <c r="D96" s="64" t="s">
        <v>48</v>
      </c>
      <c r="E96" s="146">
        <v>33.785656799999998</v>
      </c>
      <c r="F96" s="146">
        <v>31.365362100000013</v>
      </c>
      <c r="G96" s="146">
        <v>32.516934000000042</v>
      </c>
      <c r="H96" s="146">
        <v>29.640530299999973</v>
      </c>
      <c r="I96" s="146">
        <v>30.554708900000001</v>
      </c>
      <c r="J96" s="146">
        <v>28.499456899999938</v>
      </c>
      <c r="K96" s="146">
        <v>29.113567200000052</v>
      </c>
      <c r="L96" s="146">
        <v>28.931529300000019</v>
      </c>
      <c r="M96" s="146">
        <v>28.548726900000002</v>
      </c>
      <c r="N96" s="146">
        <v>30.438983899999997</v>
      </c>
      <c r="O96" s="146">
        <v>30.503022499999929</v>
      </c>
      <c r="P96" s="146">
        <v>31.329369700000012</v>
      </c>
      <c r="Q96" s="97">
        <f>SUM(E96:P96)</f>
        <v>365.22784849999999</v>
      </c>
      <c r="R96" s="1520"/>
      <c r="S96" s="1494"/>
      <c r="T96" s="1326"/>
      <c r="U96" s="1326"/>
      <c r="V96" s="1326"/>
      <c r="W96" s="1326"/>
      <c r="X96" s="1326"/>
      <c r="Y96" s="1326"/>
      <c r="Z96" s="1326"/>
      <c r="AA96" s="1326"/>
      <c r="AB96" s="1326"/>
      <c r="AC96" s="1513"/>
      <c r="AD96" s="1513"/>
      <c r="AE96" s="1513"/>
      <c r="AF96" s="1326"/>
      <c r="AG96" s="1326"/>
      <c r="AH96" s="1326"/>
      <c r="AI96" s="1324"/>
      <c r="AJ96" s="1324"/>
      <c r="AK96" s="1324"/>
      <c r="AL96" s="1324"/>
      <c r="AM96" s="1324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</row>
    <row r="97" spans="2:137" s="2" customFormat="1" ht="18.75" customHeight="1">
      <c r="B97" s="1273"/>
      <c r="C97" s="16"/>
      <c r="D97" s="64" t="s">
        <v>49</v>
      </c>
      <c r="E97" s="1280">
        <v>90.811866900000666</v>
      </c>
      <c r="F97" s="1280">
        <v>87.115380799999585</v>
      </c>
      <c r="G97" s="1280">
        <v>92.988919100000118</v>
      </c>
      <c r="H97" s="1280">
        <v>87.799613399999586</v>
      </c>
      <c r="I97" s="1280">
        <v>89.721280399999813</v>
      </c>
      <c r="J97" s="1280">
        <v>85.410101900001109</v>
      </c>
      <c r="K97" s="1280">
        <v>87.469075100000609</v>
      </c>
      <c r="L97" s="1280">
        <v>86.21198420000033</v>
      </c>
      <c r="M97" s="1280">
        <v>84.753493100000554</v>
      </c>
      <c r="N97" s="1280">
        <v>87.360764900000063</v>
      </c>
      <c r="O97" s="1280">
        <v>85.195947099999458</v>
      </c>
      <c r="P97" s="1280">
        <v>95.87025400000023</v>
      </c>
      <c r="Q97" s="97">
        <f>SUM(E97:P97)</f>
        <v>1060.708680900002</v>
      </c>
      <c r="R97" s="1520"/>
      <c r="S97" s="1494"/>
      <c r="T97" s="1326"/>
      <c r="U97" s="1326"/>
      <c r="V97" s="1329"/>
      <c r="W97" s="1329"/>
      <c r="X97" s="1329"/>
      <c r="Y97" s="1329"/>
      <c r="Z97" s="1329"/>
      <c r="AA97" s="1326"/>
      <c r="AB97" s="1326"/>
      <c r="AC97" s="1513"/>
      <c r="AD97" s="1513"/>
      <c r="AE97" s="1513"/>
      <c r="AF97" s="1326"/>
      <c r="AG97" s="1326"/>
      <c r="AH97" s="1326"/>
      <c r="AI97" s="1324"/>
      <c r="AJ97" s="1324"/>
      <c r="AK97" s="1324"/>
      <c r="AL97" s="1324"/>
      <c r="AM97" s="1324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</row>
    <row r="98" spans="2:137" s="2" customFormat="1" ht="18.75" customHeight="1">
      <c r="B98" s="1274"/>
      <c r="C98" s="1277"/>
      <c r="D98" s="68" t="s">
        <v>50</v>
      </c>
      <c r="E98" s="152">
        <v>127.74337880000006</v>
      </c>
      <c r="F98" s="152">
        <v>120.08940129999948</v>
      </c>
      <c r="G98" s="152">
        <v>127.87105989999965</v>
      </c>
      <c r="H98" s="152">
        <v>119.54101600000006</v>
      </c>
      <c r="I98" s="152">
        <v>122.20983719999968</v>
      </c>
      <c r="J98" s="152">
        <v>115.51640660000048</v>
      </c>
      <c r="K98" s="152">
        <v>118.47069760000046</v>
      </c>
      <c r="L98" s="152">
        <v>116.96509449999958</v>
      </c>
      <c r="M98" s="152">
        <v>115.03258660000049</v>
      </c>
      <c r="N98" s="152">
        <v>119.38575829999945</v>
      </c>
      <c r="O98" s="152">
        <v>117.55946559999902</v>
      </c>
      <c r="P98" s="153">
        <v>128.75889109999923</v>
      </c>
      <c r="Q98" s="416">
        <f>+SUM(Q94:Q97)</f>
        <v>1449.143593500002</v>
      </c>
      <c r="R98" s="1520"/>
      <c r="S98" s="1494"/>
      <c r="T98" s="1326"/>
      <c r="U98" s="1326"/>
      <c r="V98" s="1329"/>
      <c r="W98" s="1329"/>
      <c r="X98" s="1329"/>
      <c r="Y98" s="1329"/>
      <c r="Z98" s="1329"/>
      <c r="AA98" s="1326"/>
      <c r="AB98" s="1326"/>
      <c r="AC98" s="1513"/>
      <c r="AD98" s="1513"/>
      <c r="AE98" s="1513"/>
      <c r="AF98" s="1326"/>
      <c r="AG98" s="1326"/>
      <c r="AH98" s="1326"/>
      <c r="AI98" s="1324"/>
      <c r="AJ98" s="1324"/>
      <c r="AK98" s="1324"/>
      <c r="AL98" s="1324"/>
      <c r="AM98" s="1324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</row>
    <row r="99" spans="2:137" s="2" customFormat="1" ht="18.75" customHeight="1">
      <c r="B99" s="1279">
        <v>20</v>
      </c>
      <c r="C99" s="16" t="s">
        <v>271</v>
      </c>
      <c r="D99" s="63" t="s">
        <v>46</v>
      </c>
      <c r="E99" s="144"/>
      <c r="F99" s="150"/>
      <c r="G99" s="150"/>
      <c r="H99" s="150"/>
      <c r="I99" s="150"/>
      <c r="J99" s="150"/>
      <c r="K99" s="150"/>
      <c r="L99" s="150"/>
      <c r="M99" s="150"/>
      <c r="N99" s="150"/>
      <c r="O99" s="150"/>
      <c r="P99" s="151"/>
      <c r="Q99" s="415">
        <f>SUM(E99:P99)</f>
        <v>0</v>
      </c>
      <c r="R99" s="1520"/>
      <c r="S99" s="1494"/>
      <c r="T99" s="1326"/>
      <c r="U99" s="1326"/>
      <c r="V99" s="1329"/>
      <c r="W99" s="1329"/>
      <c r="X99" s="1329"/>
      <c r="Y99" s="1329"/>
      <c r="Z99" s="1329"/>
      <c r="AA99" s="1326"/>
      <c r="AB99" s="1326"/>
      <c r="AC99" s="1326"/>
      <c r="AD99" s="1326"/>
      <c r="AE99" s="1326"/>
      <c r="AF99" s="1326"/>
      <c r="AG99" s="1326"/>
      <c r="AH99" s="1326"/>
      <c r="AI99" s="1324"/>
      <c r="AJ99" s="1324"/>
      <c r="AK99" s="1324"/>
      <c r="AL99" s="1324"/>
      <c r="AM99" s="1324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</row>
    <row r="100" spans="2:137" s="2" customFormat="1" ht="18.75" customHeight="1">
      <c r="B100" s="1273"/>
      <c r="C100" s="16"/>
      <c r="D100" s="64" t="s">
        <v>47</v>
      </c>
      <c r="E100" s="1280"/>
      <c r="F100" s="1280"/>
      <c r="G100" s="1280"/>
      <c r="H100" s="1280"/>
      <c r="I100" s="1280"/>
      <c r="J100" s="1280"/>
      <c r="K100" s="1280"/>
      <c r="L100" s="1280"/>
      <c r="M100" s="1280"/>
      <c r="N100" s="1280"/>
      <c r="O100" s="1280"/>
      <c r="P100" s="1281"/>
      <c r="Q100" s="409">
        <f>SUM(E100:P100)</f>
        <v>0</v>
      </c>
      <c r="R100" s="1520"/>
      <c r="S100" s="1494"/>
      <c r="T100" s="1326"/>
      <c r="U100" s="1326"/>
      <c r="V100" s="1329"/>
      <c r="W100" s="1329"/>
      <c r="X100" s="1329"/>
      <c r="Y100" s="1329"/>
      <c r="Z100" s="1329"/>
      <c r="AA100" s="1326"/>
      <c r="AB100" s="1326"/>
      <c r="AC100" s="1474"/>
      <c r="AD100" s="1474"/>
      <c r="AE100" s="1474"/>
      <c r="AF100" s="1326"/>
      <c r="AG100" s="1326"/>
      <c r="AH100" s="1326"/>
      <c r="AI100" s="1324"/>
      <c r="AJ100" s="1324"/>
      <c r="AK100" s="1324"/>
      <c r="AL100" s="1324"/>
      <c r="AM100" s="1324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</row>
    <row r="101" spans="2:137" s="2" customFormat="1" ht="18.75" customHeight="1">
      <c r="B101" s="1273"/>
      <c r="C101" s="16"/>
      <c r="D101" s="64" t="s">
        <v>48</v>
      </c>
      <c r="E101" s="1280">
        <v>124.8431023600003</v>
      </c>
      <c r="F101" s="1280">
        <v>139.99543673000011</v>
      </c>
      <c r="G101" s="1280">
        <v>124.98856547000025</v>
      </c>
      <c r="H101" s="1280">
        <v>128.1355767499999</v>
      </c>
      <c r="I101" s="1280">
        <v>115.73566837999988</v>
      </c>
      <c r="J101" s="1280">
        <v>111.05253566000033</v>
      </c>
      <c r="K101" s="1280">
        <v>105.73514576000008</v>
      </c>
      <c r="L101" s="1280">
        <v>105.92613050999998</v>
      </c>
      <c r="M101" s="1280">
        <v>106.62306685000001</v>
      </c>
      <c r="N101" s="1280">
        <v>103.34960481999993</v>
      </c>
      <c r="O101" s="1280">
        <v>107.6168926399999</v>
      </c>
      <c r="P101" s="1280">
        <v>109.36589740000005</v>
      </c>
      <c r="Q101" s="97">
        <f>SUM(E101:P101)</f>
        <v>1383.3676233300007</v>
      </c>
      <c r="R101" s="1520"/>
      <c r="S101" s="1494"/>
      <c r="T101" s="1326"/>
      <c r="U101" s="1326"/>
      <c r="V101" s="1326"/>
      <c r="W101" s="1326"/>
      <c r="X101" s="1326"/>
      <c r="Y101" s="1326"/>
      <c r="Z101" s="1326"/>
      <c r="AA101" s="1326"/>
      <c r="AB101" s="1326"/>
      <c r="AC101" s="1513"/>
      <c r="AD101" s="1513"/>
      <c r="AE101" s="1513"/>
      <c r="AF101" s="1326"/>
      <c r="AG101" s="1326"/>
      <c r="AH101" s="1326"/>
      <c r="AI101" s="1324"/>
      <c r="AJ101" s="1324"/>
      <c r="AK101" s="1324"/>
      <c r="AL101" s="1324"/>
      <c r="AM101" s="1324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  <c r="DT101" s="8"/>
      <c r="DU101" s="8"/>
      <c r="DV101" s="8"/>
      <c r="DW101" s="8"/>
      <c r="DX101" s="8"/>
      <c r="DY101" s="8"/>
      <c r="DZ101" s="8"/>
      <c r="EA101" s="8"/>
      <c r="EB101" s="8"/>
      <c r="EC101" s="8"/>
      <c r="ED101" s="8"/>
      <c r="EE101" s="8"/>
      <c r="EF101" s="8"/>
      <c r="EG101" s="8"/>
    </row>
    <row r="102" spans="2:137" s="2" customFormat="1" ht="18.75" customHeight="1">
      <c r="B102" s="1273"/>
      <c r="C102" s="16"/>
      <c r="D102" s="64" t="s">
        <v>49</v>
      </c>
      <c r="E102" s="1280">
        <v>394.32923070999959</v>
      </c>
      <c r="F102" s="1280">
        <v>407.47377449000032</v>
      </c>
      <c r="G102" s="1280">
        <v>414.09380520999957</v>
      </c>
      <c r="H102" s="1280">
        <v>397.64920091000113</v>
      </c>
      <c r="I102" s="1280">
        <v>379.24736122000155</v>
      </c>
      <c r="J102" s="1280">
        <v>377.12762445999908</v>
      </c>
      <c r="K102" s="1280">
        <v>381.26371353000167</v>
      </c>
      <c r="L102" s="1280">
        <v>381.78280466999928</v>
      </c>
      <c r="M102" s="1280">
        <v>382.13604420999951</v>
      </c>
      <c r="N102" s="1280">
        <v>380.4963876500006</v>
      </c>
      <c r="O102" s="1280">
        <v>382.91780452000035</v>
      </c>
      <c r="P102" s="1280">
        <v>388.79535812999973</v>
      </c>
      <c r="Q102" s="97">
        <f>SUM(E102:P102)</f>
        <v>4667.3131097100022</v>
      </c>
      <c r="R102" s="1520"/>
      <c r="S102" s="1494"/>
      <c r="T102" s="1326"/>
      <c r="U102" s="1326"/>
      <c r="V102" s="1326"/>
      <c r="W102" s="1326"/>
      <c r="X102" s="1326"/>
      <c r="Y102" s="1326"/>
      <c r="Z102" s="1326"/>
      <c r="AA102" s="1326"/>
      <c r="AB102" s="1326"/>
      <c r="AC102" s="1513"/>
      <c r="AD102" s="1513"/>
      <c r="AE102" s="1513"/>
      <c r="AF102" s="1326"/>
      <c r="AG102" s="1326"/>
      <c r="AH102" s="1326"/>
      <c r="AI102" s="1324"/>
      <c r="AJ102" s="1324"/>
      <c r="AK102" s="1324"/>
      <c r="AL102" s="1324"/>
      <c r="AM102" s="1324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  <c r="DT102" s="8"/>
      <c r="DU102" s="8"/>
      <c r="DV102" s="8"/>
      <c r="DW102" s="8"/>
      <c r="DX102" s="8"/>
      <c r="DY102" s="8"/>
      <c r="DZ102" s="8"/>
      <c r="EA102" s="8"/>
      <c r="EB102" s="8"/>
      <c r="EC102" s="8"/>
      <c r="ED102" s="8"/>
      <c r="EE102" s="8"/>
      <c r="EF102" s="8"/>
      <c r="EG102" s="8"/>
    </row>
    <row r="103" spans="2:137" s="2" customFormat="1" ht="18.75" customHeight="1">
      <c r="B103" s="1274"/>
      <c r="C103" s="1277"/>
      <c r="D103" s="68" t="s">
        <v>50</v>
      </c>
      <c r="E103" s="152">
        <v>519.17233307000129</v>
      </c>
      <c r="F103" s="152">
        <v>547.46921122000037</v>
      </c>
      <c r="G103" s="152">
        <v>539.08237067999926</v>
      </c>
      <c r="H103" s="152">
        <v>525.78477766000037</v>
      </c>
      <c r="I103" s="152">
        <v>494.98302959999893</v>
      </c>
      <c r="J103" s="152">
        <v>488.1801601199985</v>
      </c>
      <c r="K103" s="152">
        <v>486.99885929000118</v>
      </c>
      <c r="L103" s="152">
        <v>487.70893518000065</v>
      </c>
      <c r="M103" s="152">
        <v>488.75911105999859</v>
      </c>
      <c r="N103" s="152">
        <v>483.84599246999875</v>
      </c>
      <c r="O103" s="152">
        <v>490.53469716000001</v>
      </c>
      <c r="P103" s="153">
        <v>498.16125553000109</v>
      </c>
      <c r="Q103" s="416">
        <f>+SUM(Q99:Q102)</f>
        <v>6050.6807330400025</v>
      </c>
      <c r="R103" s="1520"/>
      <c r="S103" s="1494"/>
      <c r="T103" s="1326"/>
      <c r="U103" s="1326"/>
      <c r="V103" s="1326"/>
      <c r="W103" s="1326"/>
      <c r="X103" s="1326"/>
      <c r="Y103" s="1326"/>
      <c r="Z103" s="1326"/>
      <c r="AA103" s="1326"/>
      <c r="AB103" s="1326"/>
      <c r="AC103" s="1513"/>
      <c r="AD103" s="1513"/>
      <c r="AE103" s="1513"/>
      <c r="AF103" s="1326"/>
      <c r="AG103" s="1326"/>
      <c r="AH103" s="1326"/>
      <c r="AI103" s="1324"/>
      <c r="AJ103" s="1324"/>
      <c r="AK103" s="1324"/>
      <c r="AL103" s="1324"/>
      <c r="AM103" s="1324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</row>
    <row r="104" spans="2:137" s="2" customFormat="1" ht="18.75" customHeight="1">
      <c r="B104" s="1279">
        <v>21</v>
      </c>
      <c r="C104" s="16" t="s">
        <v>272</v>
      </c>
      <c r="D104" s="63" t="s">
        <v>46</v>
      </c>
      <c r="E104" s="144"/>
      <c r="F104" s="150"/>
      <c r="G104" s="150"/>
      <c r="H104" s="150"/>
      <c r="I104" s="150"/>
      <c r="J104" s="150"/>
      <c r="K104" s="150"/>
      <c r="L104" s="150"/>
      <c r="M104" s="150"/>
      <c r="N104" s="150"/>
      <c r="O104" s="150"/>
      <c r="P104" s="151"/>
      <c r="Q104" s="415">
        <f>SUM(E104:P104)</f>
        <v>0</v>
      </c>
      <c r="R104" s="1520"/>
      <c r="S104" s="1494"/>
      <c r="T104" s="1326"/>
      <c r="U104" s="1326"/>
      <c r="V104" s="1326"/>
      <c r="W104" s="1326"/>
      <c r="X104" s="1326"/>
      <c r="Y104" s="1326"/>
      <c r="Z104" s="1326"/>
      <c r="AA104" s="1326"/>
      <c r="AB104" s="1326"/>
      <c r="AC104" s="1326"/>
      <c r="AD104" s="1326"/>
      <c r="AE104" s="1326"/>
      <c r="AF104" s="1326"/>
      <c r="AG104" s="1326"/>
      <c r="AH104" s="1326"/>
      <c r="AI104" s="1324"/>
      <c r="AJ104" s="1324"/>
      <c r="AK104" s="1324"/>
      <c r="AL104" s="1324"/>
      <c r="AM104" s="1324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</row>
    <row r="105" spans="2:137" s="2" customFormat="1" ht="18.75" customHeight="1">
      <c r="B105" s="1273"/>
      <c r="C105" s="16"/>
      <c r="D105" s="64" t="s">
        <v>47</v>
      </c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7"/>
      <c r="Q105" s="409">
        <f>SUM(E105:P105)</f>
        <v>0</v>
      </c>
      <c r="R105" s="1520"/>
      <c r="S105" s="1494"/>
      <c r="T105" s="1326"/>
      <c r="U105" s="1326"/>
      <c r="V105" s="1326"/>
      <c r="W105" s="1326"/>
      <c r="X105" s="1326"/>
      <c r="Y105" s="1326"/>
      <c r="Z105" s="1326"/>
      <c r="AA105" s="1326"/>
      <c r="AB105" s="1326"/>
      <c r="AC105" s="1474"/>
      <c r="AD105" s="1474"/>
      <c r="AE105" s="1474"/>
      <c r="AF105" s="1326"/>
      <c r="AG105" s="1326"/>
      <c r="AH105" s="1326"/>
      <c r="AI105" s="1324"/>
      <c r="AJ105" s="1324"/>
      <c r="AK105" s="1324"/>
      <c r="AL105" s="1324"/>
      <c r="AM105" s="1324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</row>
    <row r="106" spans="2:137" s="2" customFormat="1" ht="18.75" customHeight="1">
      <c r="B106" s="1273"/>
      <c r="C106" s="16"/>
      <c r="D106" s="64" t="s">
        <v>48</v>
      </c>
      <c r="E106" s="1280">
        <v>1.4699913000000002</v>
      </c>
      <c r="F106" s="1280">
        <v>1.4426498999999995</v>
      </c>
      <c r="G106" s="1280">
        <v>1.5097185999999996</v>
      </c>
      <c r="H106" s="1280">
        <v>1.7684530999999999</v>
      </c>
      <c r="I106" s="1280">
        <v>1.4557549000000003</v>
      </c>
      <c r="J106" s="1280">
        <v>1.0778306000000002</v>
      </c>
      <c r="K106" s="1280">
        <v>1.2238548</v>
      </c>
      <c r="L106" s="1280">
        <v>0.83092480000000035</v>
      </c>
      <c r="M106" s="1280">
        <v>0.90058880000000019</v>
      </c>
      <c r="N106" s="1280">
        <v>0.81219539999999979</v>
      </c>
      <c r="O106" s="1280">
        <v>0.98672559999999976</v>
      </c>
      <c r="P106" s="1280">
        <v>1.0983934999999996</v>
      </c>
      <c r="Q106" s="97">
        <f>SUM(E106:P106)</f>
        <v>14.5770813</v>
      </c>
      <c r="R106" s="1520"/>
      <c r="S106" s="1494"/>
      <c r="T106" s="1326"/>
      <c r="U106" s="1326"/>
      <c r="V106" s="1326"/>
      <c r="W106" s="1326"/>
      <c r="X106" s="1326"/>
      <c r="Y106" s="1326"/>
      <c r="Z106" s="1326"/>
      <c r="AA106" s="1326"/>
      <c r="AB106" s="1326"/>
      <c r="AC106" s="1513"/>
      <c r="AD106" s="1513"/>
      <c r="AE106" s="1513"/>
      <c r="AF106" s="1326"/>
      <c r="AG106" s="1326"/>
      <c r="AH106" s="1326"/>
      <c r="AI106" s="1324"/>
      <c r="AJ106" s="1324"/>
      <c r="AK106" s="1324"/>
      <c r="AL106" s="1324"/>
      <c r="AM106" s="1324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8"/>
      <c r="EC106" s="8"/>
      <c r="ED106" s="8"/>
      <c r="EE106" s="8"/>
      <c r="EF106" s="8"/>
      <c r="EG106" s="8"/>
    </row>
    <row r="107" spans="2:137" s="2" customFormat="1" ht="18.75" customHeight="1">
      <c r="B107" s="1273"/>
      <c r="C107" s="16"/>
      <c r="D107" s="64" t="s">
        <v>49</v>
      </c>
      <c r="E107" s="1280">
        <v>0.87426680000000034</v>
      </c>
      <c r="F107" s="1280">
        <v>0.83418109999999968</v>
      </c>
      <c r="G107" s="1280">
        <v>0.86133239999999966</v>
      </c>
      <c r="H107" s="1280">
        <v>0.8727858000000005</v>
      </c>
      <c r="I107" s="1280">
        <v>0.77236959999999955</v>
      </c>
      <c r="J107" s="1280">
        <v>0.74711030000000012</v>
      </c>
      <c r="K107" s="1280">
        <v>0.72996210000000006</v>
      </c>
      <c r="L107" s="1280">
        <v>0.80241839999999953</v>
      </c>
      <c r="M107" s="1280">
        <v>0.97201050000000011</v>
      </c>
      <c r="N107" s="1280">
        <v>0.76127169999999955</v>
      </c>
      <c r="O107" s="1280">
        <v>0.83448779999999956</v>
      </c>
      <c r="P107" s="1280">
        <v>0.91061049999999977</v>
      </c>
      <c r="Q107" s="97">
        <f>SUM(E107:P107)</f>
        <v>9.9728069999999995</v>
      </c>
      <c r="R107" s="1520"/>
      <c r="S107" s="1494"/>
      <c r="T107" s="1326"/>
      <c r="U107" s="1326"/>
      <c r="V107" s="1326"/>
      <c r="W107" s="1326"/>
      <c r="X107" s="1326"/>
      <c r="Y107" s="1326"/>
      <c r="Z107" s="1326"/>
      <c r="AA107" s="1326"/>
      <c r="AB107" s="1326"/>
      <c r="AC107" s="1513"/>
      <c r="AD107" s="1513"/>
      <c r="AE107" s="1513"/>
      <c r="AF107" s="1326"/>
      <c r="AG107" s="1326"/>
      <c r="AH107" s="1326"/>
      <c r="AI107" s="1324"/>
      <c r="AJ107" s="1324"/>
      <c r="AK107" s="1324"/>
      <c r="AL107" s="1324"/>
      <c r="AM107" s="1324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  <c r="EF107" s="8"/>
      <c r="EG107" s="8"/>
    </row>
    <row r="108" spans="2:137" s="2" customFormat="1" ht="18.75" customHeight="1">
      <c r="B108" s="1274"/>
      <c r="C108" s="1277"/>
      <c r="D108" s="68" t="s">
        <v>50</v>
      </c>
      <c r="E108" s="152">
        <v>2.3442580999999998</v>
      </c>
      <c r="F108" s="152">
        <v>2.2768310000000014</v>
      </c>
      <c r="G108" s="152">
        <v>2.3710510000000005</v>
      </c>
      <c r="H108" s="152">
        <v>2.6412388999999989</v>
      </c>
      <c r="I108" s="152">
        <v>2.2281245000000012</v>
      </c>
      <c r="J108" s="152">
        <v>1.8249408999999996</v>
      </c>
      <c r="K108" s="152">
        <v>1.9538169000000005</v>
      </c>
      <c r="L108" s="152">
        <v>1.6333431999999994</v>
      </c>
      <c r="M108" s="152">
        <v>1.8725992999999976</v>
      </c>
      <c r="N108" s="152">
        <v>1.5734671</v>
      </c>
      <c r="O108" s="152">
        <v>1.8212134000000013</v>
      </c>
      <c r="P108" s="153">
        <v>2.009004</v>
      </c>
      <c r="Q108" s="416">
        <f>+SUM(Q104:Q107)</f>
        <v>24.549888299999999</v>
      </c>
      <c r="R108" s="1520"/>
      <c r="S108" s="1494"/>
      <c r="T108" s="1326"/>
      <c r="U108" s="1326"/>
      <c r="V108" s="1326"/>
      <c r="W108" s="1326"/>
      <c r="X108" s="1326"/>
      <c r="Y108" s="1326"/>
      <c r="Z108" s="1326"/>
      <c r="AA108" s="1326"/>
      <c r="AB108" s="1326"/>
      <c r="AC108" s="1513"/>
      <c r="AD108" s="1513"/>
      <c r="AE108" s="1513"/>
      <c r="AF108" s="1326"/>
      <c r="AG108" s="1326"/>
      <c r="AH108" s="1326"/>
      <c r="AI108" s="1324"/>
      <c r="AJ108" s="1324"/>
      <c r="AK108" s="1324"/>
      <c r="AL108" s="1324"/>
      <c r="AM108" s="1324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</row>
    <row r="109" spans="2:137" s="2" customFormat="1" ht="18.75" customHeight="1">
      <c r="B109" s="1279">
        <v>22</v>
      </c>
      <c r="C109" s="16" t="s">
        <v>31</v>
      </c>
      <c r="D109" s="63" t="s">
        <v>46</v>
      </c>
      <c r="E109" s="144"/>
      <c r="F109" s="150"/>
      <c r="G109" s="150"/>
      <c r="H109" s="150"/>
      <c r="I109" s="150"/>
      <c r="J109" s="150"/>
      <c r="K109" s="150"/>
      <c r="L109" s="150"/>
      <c r="M109" s="150"/>
      <c r="N109" s="150"/>
      <c r="O109" s="150"/>
      <c r="P109" s="151"/>
      <c r="Q109" s="415">
        <f>SUM(E109:P109)</f>
        <v>0</v>
      </c>
      <c r="R109" s="1520"/>
      <c r="S109" s="1494"/>
      <c r="T109" s="1326"/>
      <c r="U109" s="1326"/>
      <c r="V109" s="1326"/>
      <c r="W109" s="1326"/>
      <c r="X109" s="1326"/>
      <c r="Y109" s="1326"/>
      <c r="Z109" s="1326"/>
      <c r="AA109" s="1326"/>
      <c r="AB109" s="1326"/>
      <c r="AC109" s="1326"/>
      <c r="AD109" s="1326"/>
      <c r="AE109" s="1326"/>
      <c r="AF109" s="1326"/>
      <c r="AG109" s="1326"/>
      <c r="AH109" s="1326"/>
      <c r="AI109" s="1324"/>
      <c r="AJ109" s="1324"/>
      <c r="AK109" s="1324"/>
      <c r="AL109" s="1324"/>
      <c r="AM109" s="1324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</row>
    <row r="110" spans="2:137" s="2" customFormat="1" ht="18.75" customHeight="1">
      <c r="B110" s="1273"/>
      <c r="C110" s="16"/>
      <c r="D110" s="64" t="s">
        <v>47</v>
      </c>
      <c r="E110" s="146"/>
      <c r="F110" s="146"/>
      <c r="G110" s="146"/>
      <c r="H110" s="146"/>
      <c r="I110" s="146"/>
      <c r="J110" s="146"/>
      <c r="K110" s="146"/>
      <c r="L110" s="146"/>
      <c r="M110" s="146"/>
      <c r="N110" s="146"/>
      <c r="O110" s="146"/>
      <c r="P110" s="147"/>
      <c r="Q110" s="409">
        <f>SUM(E110:P110)</f>
        <v>0</v>
      </c>
      <c r="R110" s="1520"/>
      <c r="S110" s="1494"/>
      <c r="T110" s="1326"/>
      <c r="U110" s="1326"/>
      <c r="V110" s="1326"/>
      <c r="W110" s="1326"/>
      <c r="X110" s="1326"/>
      <c r="Y110" s="1326"/>
      <c r="Z110" s="1326"/>
      <c r="AA110" s="1326"/>
      <c r="AB110" s="1326"/>
      <c r="AC110" s="1474"/>
      <c r="AD110" s="1474"/>
      <c r="AE110" s="1474"/>
      <c r="AF110" s="1326"/>
      <c r="AG110" s="1326"/>
      <c r="AH110" s="1326"/>
      <c r="AI110" s="1324"/>
      <c r="AJ110" s="1324"/>
      <c r="AK110" s="1324"/>
      <c r="AL110" s="1324"/>
      <c r="AM110" s="1324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</row>
    <row r="111" spans="2:137" s="2" customFormat="1" ht="18.75" customHeight="1">
      <c r="B111" s="1273"/>
      <c r="C111" s="16"/>
      <c r="D111" s="64" t="s">
        <v>48</v>
      </c>
      <c r="E111" s="1280">
        <v>0.24437550000000005</v>
      </c>
      <c r="F111" s="1280">
        <v>0.17152919999999999</v>
      </c>
      <c r="G111" s="1280">
        <v>0.22625970000000004</v>
      </c>
      <c r="H111" s="1280">
        <v>0.22923629999999992</v>
      </c>
      <c r="I111" s="1280">
        <v>0.21253430000000009</v>
      </c>
      <c r="J111" s="1280">
        <v>0.23873310000000003</v>
      </c>
      <c r="K111" s="1280">
        <v>0.28378169999999997</v>
      </c>
      <c r="L111" s="1280">
        <v>0.25470019999999999</v>
      </c>
      <c r="M111" s="1280">
        <v>0.22420859999999998</v>
      </c>
      <c r="N111" s="1280">
        <v>0.18224069999999998</v>
      </c>
      <c r="O111" s="1280">
        <v>0.24723130000000004</v>
      </c>
      <c r="P111" s="1280">
        <v>0.31132289999999985</v>
      </c>
      <c r="Q111" s="429">
        <f>SUM(E111:P111)</f>
        <v>2.8261535000000002</v>
      </c>
      <c r="R111" s="1520"/>
      <c r="S111" s="1494"/>
      <c r="T111" s="1326"/>
      <c r="U111" s="1326"/>
      <c r="V111" s="1326"/>
      <c r="W111" s="1326"/>
      <c r="X111" s="1326"/>
      <c r="Y111" s="1326"/>
      <c r="Z111" s="1326"/>
      <c r="AA111" s="1326"/>
      <c r="AB111" s="1326"/>
      <c r="AC111" s="1513"/>
      <c r="AD111" s="1513"/>
      <c r="AE111" s="1513"/>
      <c r="AF111" s="1326"/>
      <c r="AG111" s="1326"/>
      <c r="AH111" s="1326"/>
      <c r="AI111" s="1324"/>
      <c r="AJ111" s="1324"/>
      <c r="AK111" s="1324"/>
      <c r="AL111" s="1324"/>
      <c r="AM111" s="1324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  <c r="DT111" s="8"/>
      <c r="DU111" s="8"/>
      <c r="DV111" s="8"/>
      <c r="DW111" s="8"/>
      <c r="DX111" s="8"/>
      <c r="DY111" s="8"/>
      <c r="DZ111" s="8"/>
      <c r="EA111" s="8"/>
      <c r="EB111" s="8"/>
      <c r="EC111" s="8"/>
      <c r="ED111" s="8"/>
      <c r="EE111" s="8"/>
      <c r="EF111" s="8"/>
      <c r="EG111" s="8"/>
    </row>
    <row r="112" spans="2:137" s="2" customFormat="1" ht="18.75" customHeight="1">
      <c r="B112" s="1273"/>
      <c r="C112" s="16"/>
      <c r="D112" s="64" t="s">
        <v>49</v>
      </c>
      <c r="E112" s="1280">
        <v>0.6449047</v>
      </c>
      <c r="F112" s="1280">
        <v>0.59253260000000008</v>
      </c>
      <c r="G112" s="1280">
        <v>0.65223929999999997</v>
      </c>
      <c r="H112" s="1280">
        <v>0.63971460000000002</v>
      </c>
      <c r="I112" s="1280">
        <v>0.66828700000000008</v>
      </c>
      <c r="J112" s="1280">
        <v>0.64896200000000004</v>
      </c>
      <c r="K112" s="1280">
        <v>0.65252639999999995</v>
      </c>
      <c r="L112" s="1280">
        <v>0.66304599999999991</v>
      </c>
      <c r="M112" s="1280">
        <v>0.65213639999999995</v>
      </c>
      <c r="N112" s="1280">
        <v>0.66834830000000001</v>
      </c>
      <c r="O112" s="1280">
        <v>0.6519142</v>
      </c>
      <c r="P112" s="1280">
        <v>0.67516310000000013</v>
      </c>
      <c r="Q112" s="429">
        <f>SUM(E112:P112)</f>
        <v>7.8097745999999999</v>
      </c>
      <c r="R112" s="1520"/>
      <c r="S112" s="1494"/>
      <c r="T112" s="1326"/>
      <c r="U112" s="1326"/>
      <c r="V112" s="1326"/>
      <c r="W112" s="1326"/>
      <c r="X112" s="1326"/>
      <c r="Y112" s="1326"/>
      <c r="Z112" s="1326"/>
      <c r="AA112" s="1326"/>
      <c r="AB112" s="1326"/>
      <c r="AC112" s="1513"/>
      <c r="AD112" s="1513"/>
      <c r="AE112" s="1513"/>
      <c r="AF112" s="1326"/>
      <c r="AG112" s="1326"/>
      <c r="AH112" s="1326"/>
      <c r="AI112" s="1324"/>
      <c r="AJ112" s="1324"/>
      <c r="AK112" s="1324"/>
      <c r="AL112" s="1324"/>
      <c r="AM112" s="1324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  <c r="CS112" s="8"/>
      <c r="CT112" s="8"/>
      <c r="CU112" s="8"/>
      <c r="CV112" s="8"/>
      <c r="CW112" s="8"/>
      <c r="CX112" s="8"/>
      <c r="CY112" s="8"/>
      <c r="CZ112" s="8"/>
      <c r="DA112" s="8"/>
      <c r="DB112" s="8"/>
      <c r="DC112" s="8"/>
      <c r="DD112" s="8"/>
      <c r="DE112" s="8"/>
      <c r="DF112" s="8"/>
      <c r="DG112" s="8"/>
      <c r="DH112" s="8"/>
      <c r="DI112" s="8"/>
      <c r="DJ112" s="8"/>
      <c r="DK112" s="8"/>
      <c r="DL112" s="8"/>
      <c r="DM112" s="8"/>
      <c r="DN112" s="8"/>
      <c r="DO112" s="8"/>
      <c r="DP112" s="8"/>
      <c r="DQ112" s="8"/>
      <c r="DR112" s="8"/>
      <c r="DS112" s="8"/>
      <c r="DT112" s="8"/>
      <c r="DU112" s="8"/>
      <c r="DV112" s="8"/>
      <c r="DW112" s="8"/>
      <c r="DX112" s="8"/>
      <c r="DY112" s="8"/>
      <c r="DZ112" s="8"/>
      <c r="EA112" s="8"/>
      <c r="EB112" s="8"/>
      <c r="EC112" s="8"/>
      <c r="ED112" s="8"/>
      <c r="EE112" s="8"/>
      <c r="EF112" s="8"/>
      <c r="EG112" s="8"/>
    </row>
    <row r="113" spans="1:137" s="2" customFormat="1" ht="18.75" customHeight="1">
      <c r="B113" s="1274"/>
      <c r="C113" s="1277"/>
      <c r="D113" s="68" t="s">
        <v>50</v>
      </c>
      <c r="E113" s="152">
        <v>0.88928019999999997</v>
      </c>
      <c r="F113" s="152">
        <v>0.76406180000000001</v>
      </c>
      <c r="G113" s="152">
        <v>0.87849900000000003</v>
      </c>
      <c r="H113" s="152">
        <v>0.86895089999999997</v>
      </c>
      <c r="I113" s="152">
        <v>0.88082130000000003</v>
      </c>
      <c r="J113" s="152">
        <v>0.88769509999999996</v>
      </c>
      <c r="K113" s="152">
        <v>0.93630810000000009</v>
      </c>
      <c r="L113" s="152">
        <v>0.91774620000000007</v>
      </c>
      <c r="M113" s="152">
        <v>0.87634499999999993</v>
      </c>
      <c r="N113" s="152">
        <v>0.85058899999999982</v>
      </c>
      <c r="O113" s="152">
        <v>0.89914550000000015</v>
      </c>
      <c r="P113" s="153">
        <v>0.98648599999999975</v>
      </c>
      <c r="Q113" s="428">
        <f>+SUM(Q109:Q112)</f>
        <v>10.635928100000001</v>
      </c>
      <c r="R113" s="1520"/>
      <c r="S113" s="1494"/>
      <c r="T113" s="1326"/>
      <c r="U113" s="1326"/>
      <c r="V113" s="1326"/>
      <c r="W113" s="1326"/>
      <c r="X113" s="1326"/>
      <c r="Y113" s="1326"/>
      <c r="Z113" s="1326"/>
      <c r="AA113" s="1326"/>
      <c r="AB113" s="1326"/>
      <c r="AC113" s="1513"/>
      <c r="AD113" s="1513"/>
      <c r="AE113" s="1513"/>
      <c r="AF113" s="1326"/>
      <c r="AG113" s="1326"/>
      <c r="AH113" s="1326"/>
      <c r="AI113" s="1324"/>
      <c r="AJ113" s="1324"/>
      <c r="AK113" s="1324"/>
      <c r="AL113" s="1324"/>
      <c r="AM113" s="1324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  <c r="CV113" s="8"/>
      <c r="CW113" s="8"/>
      <c r="CX113" s="8"/>
      <c r="CY113" s="8"/>
      <c r="CZ113" s="8"/>
      <c r="DA113" s="8"/>
      <c r="DB113" s="8"/>
      <c r="DC113" s="8"/>
      <c r="DD113" s="8"/>
      <c r="DE113" s="8"/>
      <c r="DF113" s="8"/>
      <c r="DG113" s="8"/>
      <c r="DH113" s="8"/>
      <c r="DI113" s="8"/>
      <c r="DJ113" s="8"/>
      <c r="DK113" s="8"/>
      <c r="DL113" s="8"/>
      <c r="DM113" s="8"/>
      <c r="DN113" s="8"/>
      <c r="DO113" s="8"/>
      <c r="DP113" s="8"/>
      <c r="DQ113" s="8"/>
      <c r="DR113" s="8"/>
      <c r="DS113" s="8"/>
      <c r="DT113" s="8"/>
      <c r="DU113" s="8"/>
      <c r="DV113" s="8"/>
      <c r="DW113" s="8"/>
      <c r="DX113" s="8"/>
      <c r="DY113" s="8"/>
      <c r="DZ113" s="8"/>
      <c r="EA113" s="8"/>
      <c r="EB113" s="8"/>
      <c r="EC113" s="8"/>
      <c r="ED113" s="8"/>
      <c r="EE113" s="8"/>
      <c r="EF113" s="8"/>
      <c r="EG113" s="8"/>
    </row>
    <row r="114" spans="1:137" s="2" customFormat="1" ht="18.75" customHeight="1">
      <c r="B114" s="1279">
        <v>23</v>
      </c>
      <c r="C114" s="16" t="s">
        <v>33</v>
      </c>
      <c r="D114" s="63" t="s">
        <v>46</v>
      </c>
      <c r="E114" s="144"/>
      <c r="F114" s="150"/>
      <c r="G114" s="150"/>
      <c r="H114" s="150"/>
      <c r="I114" s="150"/>
      <c r="J114" s="150"/>
      <c r="K114" s="150"/>
      <c r="L114" s="150"/>
      <c r="M114" s="150"/>
      <c r="N114" s="150"/>
      <c r="O114" s="150"/>
      <c r="P114" s="151"/>
      <c r="Q114" s="415">
        <f>SUM(E114:P114)</f>
        <v>0</v>
      </c>
      <c r="R114" s="1520"/>
      <c r="S114" s="1494"/>
      <c r="T114" s="1326"/>
      <c r="U114" s="1326"/>
      <c r="V114" s="1326"/>
      <c r="W114" s="1326"/>
      <c r="X114" s="1326"/>
      <c r="Y114" s="1326"/>
      <c r="Z114" s="1326"/>
      <c r="AA114" s="1326"/>
      <c r="AB114" s="1326"/>
      <c r="AC114" s="1326"/>
      <c r="AD114" s="1326"/>
      <c r="AE114" s="1326"/>
      <c r="AF114" s="1326"/>
      <c r="AG114" s="1326"/>
      <c r="AH114" s="1326"/>
      <c r="AI114" s="1324"/>
      <c r="AJ114" s="1324"/>
      <c r="AK114" s="1324"/>
      <c r="AL114" s="1324"/>
      <c r="AM114" s="1324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  <c r="CS114" s="8"/>
      <c r="CT114" s="8"/>
      <c r="CU114" s="8"/>
      <c r="CV114" s="8"/>
      <c r="CW114" s="8"/>
      <c r="CX114" s="8"/>
      <c r="CY114" s="8"/>
      <c r="CZ114" s="8"/>
      <c r="DA114" s="8"/>
      <c r="DB114" s="8"/>
      <c r="DC114" s="8"/>
      <c r="DD114" s="8"/>
      <c r="DE114" s="8"/>
      <c r="DF114" s="8"/>
      <c r="DG114" s="8"/>
      <c r="DH114" s="8"/>
      <c r="DI114" s="8"/>
      <c r="DJ114" s="8"/>
      <c r="DK114" s="8"/>
      <c r="DL114" s="8"/>
      <c r="DM114" s="8"/>
      <c r="DN114" s="8"/>
      <c r="DO114" s="8"/>
      <c r="DP114" s="8"/>
      <c r="DQ114" s="8"/>
      <c r="DR114" s="8"/>
      <c r="DS114" s="8"/>
      <c r="DT114" s="8"/>
      <c r="DU114" s="8"/>
      <c r="DV114" s="8"/>
      <c r="DW114" s="8"/>
      <c r="DX114" s="8"/>
      <c r="DY114" s="8"/>
      <c r="DZ114" s="8"/>
      <c r="EA114" s="8"/>
      <c r="EB114" s="8"/>
      <c r="EC114" s="8"/>
      <c r="ED114" s="8"/>
      <c r="EE114" s="8"/>
      <c r="EF114" s="8"/>
      <c r="EG114" s="8"/>
    </row>
    <row r="115" spans="1:137" s="2" customFormat="1" ht="18.75" customHeight="1">
      <c r="B115" s="1273"/>
      <c r="C115" s="16"/>
      <c r="D115" s="64" t="s">
        <v>47</v>
      </c>
      <c r="E115" s="146">
        <v>2.6202E-2</v>
      </c>
      <c r="F115" s="146">
        <v>2.6707999999999999E-2</v>
      </c>
      <c r="G115" s="146">
        <v>2.2168E-2</v>
      </c>
      <c r="H115" s="146">
        <v>2.2422999999999998E-2</v>
      </c>
      <c r="I115" s="146">
        <v>3.0925999999999999E-2</v>
      </c>
      <c r="J115" s="146">
        <v>2.7980000000000001E-2</v>
      </c>
      <c r="K115" s="146">
        <v>2.9420999999999999E-2</v>
      </c>
      <c r="L115" s="146">
        <v>2.7231999999999999E-2</v>
      </c>
      <c r="M115" s="146">
        <v>2.5944999999999999E-2</v>
      </c>
      <c r="N115" s="146">
        <v>3.3354000000000002E-2</v>
      </c>
      <c r="O115" s="146">
        <v>3.2196000000000002E-2</v>
      </c>
      <c r="P115" s="146">
        <v>3.1641000000000002E-2</v>
      </c>
      <c r="Q115" s="97">
        <f>SUM(E115:P115)</f>
        <v>0.33619600000000005</v>
      </c>
      <c r="R115" s="1520"/>
      <c r="S115" s="1494"/>
      <c r="T115" s="1474"/>
      <c r="U115" s="1474"/>
      <c r="V115" s="1474"/>
      <c r="W115" s="1474"/>
      <c r="X115" s="1474"/>
      <c r="Y115" s="1474"/>
      <c r="Z115" s="1474"/>
      <c r="AA115" s="1474"/>
      <c r="AB115" s="1474"/>
      <c r="AC115" s="1474"/>
      <c r="AD115" s="1474"/>
      <c r="AE115" s="1474"/>
      <c r="AF115" s="1326"/>
      <c r="AG115" s="1326"/>
      <c r="AH115" s="1326"/>
      <c r="AI115" s="1324"/>
      <c r="AJ115" s="1324"/>
      <c r="AK115" s="1324"/>
      <c r="AL115" s="1324"/>
      <c r="AM115" s="1324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  <c r="CS115" s="8"/>
      <c r="CT115" s="8"/>
      <c r="CU115" s="8"/>
      <c r="CV115" s="8"/>
      <c r="CW115" s="8"/>
      <c r="CX115" s="8"/>
      <c r="CY115" s="8"/>
      <c r="CZ115" s="8"/>
      <c r="DA115" s="8"/>
      <c r="DB115" s="8"/>
      <c r="DC115" s="8"/>
      <c r="DD115" s="8"/>
      <c r="DE115" s="8"/>
      <c r="DF115" s="8"/>
      <c r="DG115" s="8"/>
      <c r="DH115" s="8"/>
      <c r="DI115" s="8"/>
      <c r="DJ115" s="8"/>
      <c r="DK115" s="8"/>
      <c r="DL115" s="8"/>
      <c r="DM115" s="8"/>
      <c r="DN115" s="8"/>
      <c r="DO115" s="8"/>
      <c r="DP115" s="8"/>
      <c r="DQ115" s="8"/>
      <c r="DR115" s="8"/>
      <c r="DS115" s="8"/>
      <c r="DT115" s="8"/>
      <c r="DU115" s="8"/>
      <c r="DV115" s="8"/>
      <c r="DW115" s="8"/>
      <c r="DX115" s="8"/>
      <c r="DY115" s="8"/>
      <c r="DZ115" s="8"/>
      <c r="EA115" s="8"/>
      <c r="EB115" s="8"/>
      <c r="EC115" s="8"/>
      <c r="ED115" s="8"/>
      <c r="EE115" s="8"/>
      <c r="EF115" s="8"/>
      <c r="EG115" s="8"/>
    </row>
    <row r="116" spans="1:137" s="2" customFormat="1" ht="18.75" customHeight="1">
      <c r="B116" s="1273"/>
      <c r="C116" s="16"/>
      <c r="D116" s="64" t="s">
        <v>48</v>
      </c>
      <c r="E116" s="1280">
        <v>17.947579000000005</v>
      </c>
      <c r="F116" s="1280">
        <v>15.795812700000006</v>
      </c>
      <c r="G116" s="1280">
        <v>17.905897000000007</v>
      </c>
      <c r="H116" s="1280">
        <v>16.992276899999986</v>
      </c>
      <c r="I116" s="1280">
        <v>17.853297590000015</v>
      </c>
      <c r="J116" s="1280">
        <v>15.817045210000003</v>
      </c>
      <c r="K116" s="1280">
        <v>15.652789800000001</v>
      </c>
      <c r="L116" s="1280">
        <v>15.063072999999997</v>
      </c>
      <c r="M116" s="1280">
        <v>15.519351100000009</v>
      </c>
      <c r="N116" s="1280">
        <v>15.943079799999984</v>
      </c>
      <c r="O116" s="1280">
        <v>15.806967400000007</v>
      </c>
      <c r="P116" s="1280">
        <v>15.4421173</v>
      </c>
      <c r="Q116" s="97">
        <f>SUM(E116:P116)</f>
        <v>195.73928680000003</v>
      </c>
      <c r="R116" s="1520"/>
      <c r="S116" s="1494"/>
      <c r="T116" s="1513"/>
      <c r="U116" s="1513"/>
      <c r="V116" s="1513"/>
      <c r="W116" s="1513"/>
      <c r="X116" s="1513"/>
      <c r="Y116" s="1513"/>
      <c r="Z116" s="1513"/>
      <c r="AA116" s="1513"/>
      <c r="AB116" s="1513"/>
      <c r="AC116" s="1513"/>
      <c r="AD116" s="1513"/>
      <c r="AE116" s="1513"/>
      <c r="AF116" s="1326"/>
      <c r="AG116" s="1326"/>
      <c r="AH116" s="1326"/>
      <c r="AI116" s="1324"/>
      <c r="AJ116" s="1324"/>
      <c r="AK116" s="1324"/>
      <c r="AL116" s="1324"/>
      <c r="AM116" s="1324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</row>
    <row r="117" spans="1:137" s="2" customFormat="1" ht="18.75" customHeight="1">
      <c r="B117" s="1273"/>
      <c r="C117" s="16"/>
      <c r="D117" s="64" t="s">
        <v>49</v>
      </c>
      <c r="E117" s="1280">
        <v>60.047638899999754</v>
      </c>
      <c r="F117" s="1280">
        <v>54.100421299999958</v>
      </c>
      <c r="G117" s="1280">
        <v>59.970115200000293</v>
      </c>
      <c r="H117" s="1280">
        <v>57.780159899999965</v>
      </c>
      <c r="I117" s="1280">
        <v>59.429651199999945</v>
      </c>
      <c r="J117" s="1280">
        <v>57.583714600000164</v>
      </c>
      <c r="K117" s="1280">
        <v>59.57897070000012</v>
      </c>
      <c r="L117" s="1280">
        <v>59.001430099999858</v>
      </c>
      <c r="M117" s="1280">
        <v>58.228254799999952</v>
      </c>
      <c r="N117" s="1280">
        <v>60.389250000000054</v>
      </c>
      <c r="O117" s="1280">
        <v>58.2218771000001</v>
      </c>
      <c r="P117" s="1280">
        <v>60.693300799999932</v>
      </c>
      <c r="Q117" s="97">
        <f>SUM(E117:P117)</f>
        <v>705.02478460000032</v>
      </c>
      <c r="R117" s="1520"/>
      <c r="S117" s="1494"/>
      <c r="T117" s="1513"/>
      <c r="U117" s="1513"/>
      <c r="V117" s="1513"/>
      <c r="W117" s="1513"/>
      <c r="X117" s="1513"/>
      <c r="Y117" s="1513"/>
      <c r="Z117" s="1513"/>
      <c r="AA117" s="1513"/>
      <c r="AB117" s="1513"/>
      <c r="AC117" s="1513"/>
      <c r="AD117" s="1513"/>
      <c r="AE117" s="1513"/>
      <c r="AF117" s="1326"/>
      <c r="AG117" s="1326"/>
      <c r="AH117" s="1326"/>
      <c r="AI117" s="1324"/>
      <c r="AJ117" s="1324"/>
      <c r="AK117" s="1324"/>
      <c r="AL117" s="1324"/>
      <c r="AM117" s="1324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  <c r="DD117" s="8"/>
      <c r="DE117" s="8"/>
      <c r="DF117" s="8"/>
      <c r="DG117" s="8"/>
      <c r="DH117" s="8"/>
      <c r="DI117" s="8"/>
      <c r="DJ117" s="8"/>
      <c r="DK117" s="8"/>
      <c r="DL117" s="8"/>
      <c r="DM117" s="8"/>
      <c r="DN117" s="8"/>
      <c r="DO117" s="8"/>
      <c r="DP117" s="8"/>
      <c r="DQ117" s="8"/>
      <c r="DR117" s="8"/>
      <c r="DS117" s="8"/>
      <c r="DT117" s="8"/>
      <c r="DU117" s="8"/>
      <c r="DV117" s="8"/>
      <c r="DW117" s="8"/>
      <c r="DX117" s="8"/>
      <c r="DY117" s="8"/>
      <c r="DZ117" s="8"/>
      <c r="EA117" s="8"/>
      <c r="EB117" s="8"/>
      <c r="EC117" s="8"/>
      <c r="ED117" s="8"/>
      <c r="EE117" s="8"/>
      <c r="EF117" s="8"/>
      <c r="EG117" s="8"/>
    </row>
    <row r="118" spans="1:137" s="2" customFormat="1" ht="18.75" customHeight="1" thickBot="1">
      <c r="B118" s="155"/>
      <c r="C118" s="1278"/>
      <c r="D118" s="551" t="s">
        <v>50</v>
      </c>
      <c r="E118" s="433">
        <v>78.021419899999756</v>
      </c>
      <c r="F118" s="433">
        <v>69.922941999999992</v>
      </c>
      <c r="G118" s="433">
        <v>77.898180199999871</v>
      </c>
      <c r="H118" s="433">
        <v>74.794859799999912</v>
      </c>
      <c r="I118" s="433">
        <v>77.313874789999915</v>
      </c>
      <c r="J118" s="433">
        <v>73.42873980999984</v>
      </c>
      <c r="K118" s="433">
        <v>75.261181500000106</v>
      </c>
      <c r="L118" s="433">
        <v>74.091735099999752</v>
      </c>
      <c r="M118" s="433">
        <v>73.773550899999805</v>
      </c>
      <c r="N118" s="433">
        <v>76.365683799999601</v>
      </c>
      <c r="O118" s="433">
        <v>74.061040499999663</v>
      </c>
      <c r="P118" s="552">
        <v>76.167059099999392</v>
      </c>
      <c r="Q118" s="434">
        <f>+SUM(Q114:Q117)</f>
        <v>901.10026740000035</v>
      </c>
      <c r="R118" s="1520"/>
      <c r="S118" s="1494"/>
      <c r="T118" s="1513"/>
      <c r="U118" s="1513"/>
      <c r="V118" s="1513"/>
      <c r="W118" s="1513"/>
      <c r="X118" s="1513"/>
      <c r="Y118" s="1513"/>
      <c r="Z118" s="1513"/>
      <c r="AA118" s="1513"/>
      <c r="AB118" s="1513"/>
      <c r="AC118" s="1513"/>
      <c r="AD118" s="1513"/>
      <c r="AE118" s="1513"/>
      <c r="AF118" s="1326"/>
      <c r="AG118" s="1326"/>
      <c r="AH118" s="1326"/>
      <c r="AI118" s="1324"/>
      <c r="AJ118" s="1324"/>
      <c r="AK118" s="1324"/>
      <c r="AL118" s="1324"/>
      <c r="AM118" s="1324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  <c r="DD118" s="8"/>
      <c r="DE118" s="8"/>
      <c r="DF118" s="8"/>
      <c r="DG118" s="8"/>
      <c r="DH118" s="8"/>
      <c r="DI118" s="8"/>
      <c r="DJ118" s="8"/>
      <c r="DK118" s="8"/>
      <c r="DL118" s="8"/>
      <c r="DM118" s="8"/>
      <c r="DN118" s="8"/>
      <c r="DO118" s="8"/>
      <c r="DP118" s="8"/>
      <c r="DQ118" s="8"/>
      <c r="DR118" s="8"/>
      <c r="DS118" s="8"/>
      <c r="DT118" s="8"/>
      <c r="DU118" s="8"/>
      <c r="DV118" s="8"/>
      <c r="DW118" s="8"/>
      <c r="DX118" s="8"/>
      <c r="DY118" s="8"/>
      <c r="DZ118" s="8"/>
      <c r="EA118" s="8"/>
      <c r="EB118" s="8"/>
      <c r="EC118" s="8"/>
      <c r="ED118" s="8"/>
      <c r="EE118" s="8"/>
      <c r="EF118" s="8"/>
      <c r="EG118" s="8"/>
    </row>
    <row r="119" spans="1:137" s="2" customFormat="1" ht="18.75" customHeight="1" thickBot="1">
      <c r="B119" s="14"/>
      <c r="C119" s="156"/>
      <c r="D119" s="13"/>
      <c r="E119" s="47"/>
      <c r="F119" s="47"/>
      <c r="G119" s="47"/>
      <c r="H119" s="47"/>
      <c r="I119" s="47"/>
      <c r="J119" s="47"/>
      <c r="K119" s="47"/>
      <c r="L119" s="47"/>
      <c r="M119" s="47"/>
      <c r="N119" s="47"/>
      <c r="O119" s="47"/>
      <c r="P119" s="157"/>
      <c r="Q119" s="47"/>
      <c r="R119" s="1522"/>
      <c r="S119" s="1494"/>
      <c r="T119" s="1523"/>
      <c r="U119" s="1326"/>
      <c r="V119" s="1326"/>
      <c r="W119" s="1326"/>
      <c r="X119" s="1326"/>
      <c r="Y119" s="1326"/>
      <c r="Z119" s="1326"/>
      <c r="AA119" s="1326"/>
      <c r="AB119" s="1326"/>
      <c r="AC119" s="1326"/>
      <c r="AD119" s="1326"/>
      <c r="AE119" s="1326"/>
      <c r="AF119" s="1326"/>
      <c r="AG119" s="1326"/>
      <c r="AH119" s="1326"/>
      <c r="AI119" s="1324"/>
      <c r="AJ119" s="1324"/>
      <c r="AK119" s="1324"/>
      <c r="AL119" s="1324"/>
      <c r="AM119" s="1324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  <c r="DD119" s="8"/>
      <c r="DE119" s="8"/>
      <c r="DF119" s="8"/>
      <c r="DG119" s="8"/>
      <c r="DH119" s="8"/>
      <c r="DI119" s="8"/>
      <c r="DJ119" s="8"/>
      <c r="DK119" s="8"/>
      <c r="DL119" s="8"/>
      <c r="DM119" s="8"/>
      <c r="DN119" s="8"/>
      <c r="DO119" s="8"/>
      <c r="DP119" s="8"/>
      <c r="DQ119" s="8"/>
      <c r="DR119" s="8"/>
      <c r="DS119" s="8"/>
      <c r="DT119" s="8"/>
      <c r="DU119" s="8"/>
      <c r="DV119" s="8"/>
      <c r="DW119" s="8"/>
      <c r="DX119" s="8"/>
      <c r="DY119" s="8"/>
      <c r="DZ119" s="8"/>
      <c r="EA119" s="8"/>
      <c r="EB119" s="8"/>
      <c r="EC119" s="8"/>
      <c r="ED119" s="8"/>
      <c r="EE119" s="8"/>
      <c r="EF119" s="8"/>
      <c r="EG119" s="8"/>
    </row>
    <row r="120" spans="1:137" s="2" customFormat="1" ht="18.75" customHeight="1">
      <c r="B120" s="2003" t="s">
        <v>180</v>
      </c>
      <c r="C120" s="2004"/>
      <c r="D120" s="419" t="s">
        <v>46</v>
      </c>
      <c r="E120" s="422">
        <f>SUMIF($D$4:$D$118,$D$120,E$4:E$118)</f>
        <v>0.16567799999999999</v>
      </c>
      <c r="F120" s="422">
        <f t="shared" ref="F120:P120" si="0">SUMIF($D$4:$D$118,$D$120,F$4:F$118)</f>
        <v>0.11930300000000001</v>
      </c>
      <c r="G120" s="422">
        <f t="shared" si="0"/>
        <v>0.13642399999999999</v>
      </c>
      <c r="H120" s="422">
        <f t="shared" si="0"/>
        <v>0.119939</v>
      </c>
      <c r="I120" s="422">
        <f t="shared" si="0"/>
        <v>0.157502</v>
      </c>
      <c r="J120" s="422">
        <f t="shared" si="0"/>
        <v>0.163054</v>
      </c>
      <c r="K120" s="422">
        <f t="shared" si="0"/>
        <v>0.16409499999999999</v>
      </c>
      <c r="L120" s="422">
        <f t="shared" si="0"/>
        <v>0.18209800000000001</v>
      </c>
      <c r="M120" s="422">
        <f t="shared" si="0"/>
        <v>0.17483299999999999</v>
      </c>
      <c r="N120" s="422">
        <f t="shared" si="0"/>
        <v>0.18197199999999999</v>
      </c>
      <c r="O120" s="422">
        <f t="shared" si="0"/>
        <v>0.164909</v>
      </c>
      <c r="P120" s="422">
        <f t="shared" si="0"/>
        <v>0.169127</v>
      </c>
      <c r="Q120" s="417">
        <f>SUM(E120:P120)</f>
        <v>1.8989340000000001</v>
      </c>
      <c r="R120" s="1520"/>
      <c r="S120" s="1494"/>
      <c r="T120" s="1513"/>
      <c r="U120" s="1326"/>
      <c r="V120" s="1326"/>
      <c r="W120" s="1326"/>
      <c r="X120" s="1326"/>
      <c r="Y120" s="1326"/>
      <c r="Z120" s="1326"/>
      <c r="AA120" s="1326"/>
      <c r="AB120" s="1326"/>
      <c r="AC120" s="1326"/>
      <c r="AD120" s="1326"/>
      <c r="AE120" s="1326"/>
      <c r="AF120" s="1326"/>
      <c r="AG120" s="1326"/>
      <c r="AH120" s="1326"/>
      <c r="AI120" s="1324"/>
      <c r="AJ120" s="1324"/>
      <c r="AK120" s="1324"/>
      <c r="AL120" s="1324"/>
      <c r="AM120" s="1324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  <c r="DD120" s="8"/>
      <c r="DE120" s="8"/>
      <c r="DF120" s="8"/>
      <c r="DG120" s="8"/>
      <c r="DH120" s="8"/>
      <c r="DI120" s="8"/>
      <c r="DJ120" s="8"/>
      <c r="DK120" s="8"/>
      <c r="DL120" s="8"/>
      <c r="DM120" s="8"/>
      <c r="DN120" s="8"/>
      <c r="DO120" s="8"/>
      <c r="DP120" s="8"/>
      <c r="DQ120" s="8"/>
      <c r="DR120" s="8"/>
      <c r="DS120" s="8"/>
      <c r="DT120" s="8"/>
      <c r="DU120" s="8"/>
      <c r="DV120" s="8"/>
      <c r="DW120" s="8"/>
      <c r="DX120" s="8"/>
      <c r="DY120" s="8"/>
      <c r="DZ120" s="8"/>
      <c r="EA120" s="8"/>
      <c r="EB120" s="8"/>
      <c r="EC120" s="8"/>
      <c r="ED120" s="8"/>
      <c r="EE120" s="8"/>
      <c r="EF120" s="8"/>
      <c r="EG120" s="8"/>
    </row>
    <row r="121" spans="1:137" s="2" customFormat="1" ht="18.75" customHeight="1">
      <c r="B121" s="1988"/>
      <c r="C121" s="1954"/>
      <c r="D121" s="420" t="s">
        <v>47</v>
      </c>
      <c r="E121" s="423">
        <f>SUMIF($D$4:$D$118,$D$121,E$4:E$118)</f>
        <v>3.1840225999999996</v>
      </c>
      <c r="F121" s="423">
        <f t="shared" ref="F121:P121" si="1">SUMIF($D$4:$D$118,$D$121,F$4:F$118)</f>
        <v>1.6392205999999998</v>
      </c>
      <c r="G121" s="423">
        <f t="shared" si="1"/>
        <v>2.4117364000000006</v>
      </c>
      <c r="H121" s="423">
        <f t="shared" si="1"/>
        <v>2.1274139999999995</v>
      </c>
      <c r="I121" s="423">
        <f t="shared" si="1"/>
        <v>1.9690337000000002</v>
      </c>
      <c r="J121" s="423">
        <f t="shared" si="1"/>
        <v>1.6389560999999997</v>
      </c>
      <c r="K121" s="423">
        <f t="shared" si="1"/>
        <v>1.9217771000000001</v>
      </c>
      <c r="L121" s="423">
        <f t="shared" si="1"/>
        <v>1.8582830999999997</v>
      </c>
      <c r="M121" s="423">
        <f t="shared" si="1"/>
        <v>1.7605147000000003</v>
      </c>
      <c r="N121" s="423">
        <f t="shared" si="1"/>
        <v>1.6278882000000003</v>
      </c>
      <c r="O121" s="423">
        <f t="shared" si="1"/>
        <v>1.8968619000000002</v>
      </c>
      <c r="P121" s="423">
        <f t="shared" si="1"/>
        <v>1.5951904000000001</v>
      </c>
      <c r="Q121" s="418">
        <f>SUM(E121:P121)</f>
        <v>23.630898800000004</v>
      </c>
      <c r="R121" s="1520"/>
      <c r="S121" s="1494"/>
      <c r="T121" s="1513"/>
      <c r="U121" s="1326"/>
      <c r="V121" s="1326"/>
      <c r="W121" s="1326"/>
      <c r="X121" s="1326"/>
      <c r="Y121" s="1326"/>
      <c r="Z121" s="1326"/>
      <c r="AA121" s="1326"/>
      <c r="AB121" s="1326"/>
      <c r="AC121" s="1326"/>
      <c r="AD121" s="1326"/>
      <c r="AE121" s="1326"/>
      <c r="AF121" s="1326"/>
      <c r="AG121" s="1326"/>
      <c r="AH121" s="1326"/>
      <c r="AI121" s="1324"/>
      <c r="AJ121" s="1324"/>
      <c r="AK121" s="1324"/>
      <c r="AL121" s="1324"/>
      <c r="AM121" s="1324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  <c r="DD121" s="8"/>
      <c r="DE121" s="8"/>
      <c r="DF121" s="8"/>
      <c r="DG121" s="8"/>
      <c r="DH121" s="8"/>
      <c r="DI121" s="8"/>
      <c r="DJ121" s="8"/>
      <c r="DK121" s="8"/>
      <c r="DL121" s="8"/>
      <c r="DM121" s="8"/>
      <c r="DN121" s="8"/>
      <c r="DO121" s="8"/>
      <c r="DP121" s="8"/>
      <c r="DQ121" s="8"/>
      <c r="DR121" s="8"/>
      <c r="DS121" s="8"/>
      <c r="DT121" s="8"/>
      <c r="DU121" s="8"/>
      <c r="DV121" s="8"/>
      <c r="DW121" s="8"/>
      <c r="DX121" s="8"/>
      <c r="DY121" s="8"/>
      <c r="DZ121" s="8"/>
      <c r="EA121" s="8"/>
      <c r="EB121" s="8"/>
      <c r="EC121" s="8"/>
      <c r="ED121" s="8"/>
      <c r="EE121" s="8"/>
      <c r="EF121" s="8"/>
      <c r="EG121" s="8"/>
    </row>
    <row r="122" spans="1:137" s="2" customFormat="1" ht="18.75" customHeight="1">
      <c r="B122" s="1988"/>
      <c r="C122" s="1954"/>
      <c r="D122" s="420" t="s">
        <v>48</v>
      </c>
      <c r="E122" s="423">
        <f>SUMIF($D$4:$D$118,$D$122,E$4:E$118)</f>
        <v>396.12942119000041</v>
      </c>
      <c r="F122" s="423">
        <f t="shared" ref="F122:P122" si="2">SUMIF($D$4:$D$118,$D$122,F$4:F$118)</f>
        <v>393.64134508000012</v>
      </c>
      <c r="G122" s="423">
        <f t="shared" si="2"/>
        <v>397.27040466000022</v>
      </c>
      <c r="H122" s="423">
        <f t="shared" si="2"/>
        <v>387.85965351999982</v>
      </c>
      <c r="I122" s="423">
        <f t="shared" si="2"/>
        <v>370.11816880000003</v>
      </c>
      <c r="J122" s="423">
        <f t="shared" si="2"/>
        <v>351.96949446000019</v>
      </c>
      <c r="K122" s="423">
        <f t="shared" si="2"/>
        <v>345.01725351000016</v>
      </c>
      <c r="L122" s="423">
        <f t="shared" si="2"/>
        <v>344.5647781699999</v>
      </c>
      <c r="M122" s="423">
        <f t="shared" si="2"/>
        <v>346.94648720999999</v>
      </c>
      <c r="N122" s="423">
        <f t="shared" si="2"/>
        <v>354.25462413999986</v>
      </c>
      <c r="O122" s="423">
        <f t="shared" si="2"/>
        <v>355.40529845999987</v>
      </c>
      <c r="P122" s="423">
        <f t="shared" si="2"/>
        <v>366.04054675999993</v>
      </c>
      <c r="Q122" s="430">
        <f>SUM(E122:P122)</f>
        <v>4409.2174759600011</v>
      </c>
      <c r="R122" s="1520"/>
      <c r="S122" s="1494"/>
      <c r="T122" s="1326"/>
      <c r="U122" s="1326"/>
      <c r="V122" s="1326"/>
      <c r="W122" s="1326"/>
      <c r="X122" s="1326"/>
      <c r="Y122" s="1326"/>
      <c r="Z122" s="1326"/>
      <c r="AA122" s="1326"/>
      <c r="AB122" s="1326"/>
      <c r="AC122" s="1326"/>
      <c r="AD122" s="1326"/>
      <c r="AE122" s="1326"/>
      <c r="AF122" s="1326"/>
      <c r="AG122" s="1326"/>
      <c r="AH122" s="1326"/>
      <c r="AI122" s="1324"/>
      <c r="AJ122" s="1324"/>
      <c r="AK122" s="1324"/>
      <c r="AL122" s="1324"/>
      <c r="AM122" s="1324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  <c r="DD122" s="8"/>
      <c r="DE122" s="8"/>
      <c r="DF122" s="8"/>
      <c r="DG122" s="8"/>
      <c r="DH122" s="8"/>
      <c r="DI122" s="8"/>
      <c r="DJ122" s="8"/>
      <c r="DK122" s="8"/>
      <c r="DL122" s="8"/>
      <c r="DM122" s="8"/>
      <c r="DN122" s="8"/>
      <c r="DO122" s="8"/>
      <c r="DP122" s="8"/>
      <c r="DQ122" s="8"/>
      <c r="DR122" s="8"/>
      <c r="DS122" s="8"/>
      <c r="DT122" s="8"/>
      <c r="DU122" s="8"/>
      <c r="DV122" s="8"/>
      <c r="DW122" s="8"/>
      <c r="DX122" s="8"/>
      <c r="DY122" s="8"/>
      <c r="DZ122" s="8"/>
      <c r="EA122" s="8"/>
      <c r="EB122" s="8"/>
      <c r="EC122" s="8"/>
      <c r="ED122" s="8"/>
      <c r="EE122" s="8"/>
      <c r="EF122" s="8"/>
      <c r="EG122" s="8"/>
    </row>
    <row r="123" spans="1:137" s="2" customFormat="1" ht="18.75" customHeight="1" thickBot="1">
      <c r="B123" s="1990"/>
      <c r="C123" s="2005"/>
      <c r="D123" s="148" t="s">
        <v>49</v>
      </c>
      <c r="E123" s="424">
        <f>SUMIF($D$4:$D$118,$D$123,E$4:E$118)</f>
        <v>1256.9413016400001</v>
      </c>
      <c r="F123" s="424">
        <f t="shared" ref="F123:P123" si="3">SUMIF($D$4:$D$118,$D$123,F$4:F$118)</f>
        <v>1240.2970729800018</v>
      </c>
      <c r="G123" s="424">
        <f t="shared" si="3"/>
        <v>1286.5798307599996</v>
      </c>
      <c r="H123" s="424">
        <f t="shared" si="3"/>
        <v>1238.0181824500012</v>
      </c>
      <c r="I123" s="424">
        <f t="shared" si="3"/>
        <v>1226.1013272500015</v>
      </c>
      <c r="J123" s="424">
        <f t="shared" si="3"/>
        <v>1190.6685956600015</v>
      </c>
      <c r="K123" s="424">
        <f t="shared" si="3"/>
        <v>1195.7080142900031</v>
      </c>
      <c r="L123" s="424">
        <f t="shared" si="3"/>
        <v>1204.31060387</v>
      </c>
      <c r="M123" s="424">
        <f t="shared" si="3"/>
        <v>1203.0343412600009</v>
      </c>
      <c r="N123" s="424">
        <f t="shared" si="3"/>
        <v>1209.4113504200013</v>
      </c>
      <c r="O123" s="424">
        <f t="shared" si="3"/>
        <v>1212.8592454800012</v>
      </c>
      <c r="P123" s="424">
        <f t="shared" si="3"/>
        <v>1239.2735182599988</v>
      </c>
      <c r="Q123" s="425">
        <f>SUM(E123:P123)</f>
        <v>14703.203384320013</v>
      </c>
      <c r="R123" s="1522"/>
      <c r="S123" s="1494"/>
      <c r="T123" s="1326"/>
      <c r="U123" s="1326"/>
      <c r="V123" s="1326"/>
      <c r="W123" s="1326"/>
      <c r="X123" s="1326"/>
      <c r="Y123" s="1326"/>
      <c r="Z123" s="1326"/>
      <c r="AA123" s="1326"/>
      <c r="AB123" s="1326"/>
      <c r="AC123" s="1326"/>
      <c r="AD123" s="1326"/>
      <c r="AE123" s="1326"/>
      <c r="AF123" s="1326"/>
      <c r="AG123" s="1326"/>
      <c r="AH123" s="1326"/>
      <c r="AI123" s="1324"/>
      <c r="AJ123" s="1324"/>
      <c r="AK123" s="1324"/>
      <c r="AL123" s="1324"/>
      <c r="AM123" s="1324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  <c r="DE123" s="8"/>
      <c r="DF123" s="8"/>
      <c r="DG123" s="8"/>
      <c r="DH123" s="8"/>
      <c r="DI123" s="8"/>
      <c r="DJ123" s="8"/>
      <c r="DK123" s="8"/>
      <c r="DL123" s="8"/>
      <c r="DM123" s="8"/>
      <c r="DN123" s="8"/>
      <c r="DO123" s="8"/>
      <c r="DP123" s="8"/>
      <c r="DQ123" s="8"/>
      <c r="DR123" s="8"/>
      <c r="DS123" s="8"/>
      <c r="DT123" s="8"/>
      <c r="DU123" s="8"/>
      <c r="DV123" s="8"/>
      <c r="DW123" s="8"/>
      <c r="DX123" s="8"/>
      <c r="DY123" s="8"/>
      <c r="DZ123" s="8"/>
      <c r="EA123" s="8"/>
      <c r="EB123" s="8"/>
      <c r="EC123" s="8"/>
      <c r="ED123" s="8"/>
      <c r="EE123" s="8"/>
      <c r="EF123" s="8"/>
      <c r="EG123" s="8"/>
    </row>
    <row r="124" spans="1:137" s="2" customFormat="1" ht="18.75" customHeight="1" thickBot="1">
      <c r="B124" s="1992" t="s">
        <v>50</v>
      </c>
      <c r="C124" s="1993"/>
      <c r="D124" s="421" t="s">
        <v>83</v>
      </c>
      <c r="E124" s="426">
        <f t="shared" ref="E124:P124" si="4">SUM(E120:E123)</f>
        <v>1656.4204234300005</v>
      </c>
      <c r="F124" s="426">
        <f t="shared" si="4"/>
        <v>1635.6969416600018</v>
      </c>
      <c r="G124" s="426">
        <f t="shared" si="4"/>
        <v>1686.3983958199997</v>
      </c>
      <c r="H124" s="426">
        <f t="shared" si="4"/>
        <v>1628.1251889700011</v>
      </c>
      <c r="I124" s="426">
        <f t="shared" si="4"/>
        <v>1598.3460317500017</v>
      </c>
      <c r="J124" s="426">
        <f t="shared" si="4"/>
        <v>1544.4401002200018</v>
      </c>
      <c r="K124" s="426">
        <f t="shared" si="4"/>
        <v>1542.8111399000034</v>
      </c>
      <c r="L124" s="426">
        <f t="shared" si="4"/>
        <v>1550.9157631399999</v>
      </c>
      <c r="M124" s="426">
        <f t="shared" si="4"/>
        <v>1551.9161761700009</v>
      </c>
      <c r="N124" s="426">
        <f t="shared" si="4"/>
        <v>1565.4758347600011</v>
      </c>
      <c r="O124" s="426">
        <f t="shared" si="4"/>
        <v>1570.326314840001</v>
      </c>
      <c r="P124" s="426">
        <f t="shared" si="4"/>
        <v>1607.0783824199987</v>
      </c>
      <c r="Q124" s="427">
        <f>SUM(Q120:Q123)</f>
        <v>19137.950693080013</v>
      </c>
      <c r="R124" s="1520"/>
      <c r="S124" s="1494"/>
      <c r="T124" s="1473"/>
      <c r="U124" s="1326"/>
      <c r="V124" s="1326"/>
      <c r="W124" s="1326"/>
      <c r="X124" s="1326"/>
      <c r="Y124" s="1326"/>
      <c r="Z124" s="1326"/>
      <c r="AA124" s="1326"/>
      <c r="AB124" s="1326"/>
      <c r="AC124" s="1326"/>
      <c r="AD124" s="1326"/>
      <c r="AE124" s="1326"/>
      <c r="AF124" s="1326"/>
      <c r="AG124" s="1326"/>
      <c r="AH124" s="1326"/>
      <c r="AI124" s="1324"/>
      <c r="AJ124" s="1324"/>
      <c r="AK124" s="1324"/>
      <c r="AL124" s="1324"/>
      <c r="AM124" s="1324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  <c r="DD124" s="8"/>
      <c r="DE124" s="8"/>
      <c r="DF124" s="8"/>
      <c r="DG124" s="8"/>
      <c r="DH124" s="8"/>
      <c r="DI124" s="8"/>
      <c r="DJ124" s="8"/>
      <c r="DK124" s="8"/>
      <c r="DL124" s="8"/>
      <c r="DM124" s="8"/>
      <c r="DN124" s="8"/>
      <c r="DO124" s="8"/>
      <c r="DP124" s="8"/>
      <c r="DQ124" s="8"/>
      <c r="DR124" s="8"/>
      <c r="DS124" s="8"/>
      <c r="DT124" s="8"/>
      <c r="DU124" s="8"/>
      <c r="DV124" s="8"/>
      <c r="DW124" s="8"/>
      <c r="DX124" s="8"/>
      <c r="DY124" s="8"/>
      <c r="DZ124" s="8"/>
      <c r="EA124" s="8"/>
      <c r="EB124" s="8"/>
      <c r="EC124" s="8"/>
      <c r="ED124" s="8"/>
      <c r="EE124" s="8"/>
      <c r="EF124" s="8"/>
      <c r="EG124" s="8"/>
    </row>
    <row r="125" spans="1:137" s="2" customFormat="1"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1329"/>
      <c r="S125" s="1326"/>
      <c r="T125" s="1326"/>
      <c r="U125" s="1326"/>
      <c r="V125" s="1524"/>
      <c r="W125" s="1326"/>
      <c r="X125" s="1326"/>
      <c r="Y125" s="1326"/>
      <c r="Z125" s="1326"/>
      <c r="AA125" s="1326"/>
      <c r="AB125" s="1326"/>
      <c r="AC125" s="1326"/>
      <c r="AD125" s="1326"/>
      <c r="AE125" s="1326"/>
      <c r="AF125" s="1326"/>
      <c r="AG125" s="1326"/>
      <c r="AH125" s="1326"/>
      <c r="AI125" s="1324"/>
      <c r="AJ125" s="1324"/>
      <c r="AK125" s="1324"/>
      <c r="AL125" s="1324"/>
      <c r="AM125" s="1324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  <c r="DE125" s="8"/>
      <c r="DF125" s="8"/>
      <c r="DG125" s="8"/>
      <c r="DH125" s="8"/>
      <c r="DI125" s="8"/>
      <c r="DJ125" s="8"/>
      <c r="DK125" s="8"/>
      <c r="DL125" s="8"/>
      <c r="DM125" s="8"/>
      <c r="DN125" s="8"/>
      <c r="DO125" s="8"/>
      <c r="DP125" s="8"/>
      <c r="DQ125" s="8"/>
      <c r="DR125" s="8"/>
      <c r="DS125" s="8"/>
      <c r="DT125" s="8"/>
      <c r="DU125" s="8"/>
      <c r="DV125" s="8"/>
      <c r="DW125" s="8"/>
      <c r="DX125" s="8"/>
      <c r="DY125" s="8"/>
      <c r="DZ125" s="8"/>
      <c r="EA125" s="8"/>
      <c r="EB125" s="8"/>
      <c r="EC125" s="8"/>
      <c r="ED125" s="8"/>
      <c r="EE125" s="8"/>
      <c r="EF125" s="8"/>
      <c r="EG125" s="8"/>
    </row>
    <row r="126" spans="1:137" s="2" customFormat="1"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1329"/>
      <c r="S126" s="1326"/>
      <c r="T126" s="1326"/>
      <c r="U126" s="1326"/>
      <c r="V126" s="1326"/>
      <c r="W126" s="1326"/>
      <c r="X126" s="1326"/>
      <c r="Y126" s="1326"/>
      <c r="Z126" s="1326"/>
      <c r="AA126" s="1326"/>
      <c r="AB126" s="1326"/>
      <c r="AC126" s="1326"/>
      <c r="AD126" s="1326"/>
      <c r="AE126" s="1326"/>
      <c r="AF126" s="1326"/>
      <c r="AG126" s="1326"/>
      <c r="AH126" s="1326"/>
      <c r="AI126" s="1324"/>
      <c r="AJ126" s="1324"/>
      <c r="AK126" s="1324"/>
      <c r="AL126" s="1324"/>
      <c r="AM126" s="1324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  <c r="DD126" s="8"/>
      <c r="DE126" s="8"/>
      <c r="DF126" s="8"/>
      <c r="DG126" s="8"/>
      <c r="DH126" s="8"/>
      <c r="DI126" s="8"/>
      <c r="DJ126" s="8"/>
      <c r="DK126" s="8"/>
      <c r="DL126" s="8"/>
      <c r="DM126" s="8"/>
      <c r="DN126" s="8"/>
      <c r="DO126" s="8"/>
      <c r="DP126" s="8"/>
      <c r="DQ126" s="8"/>
      <c r="DR126" s="8"/>
      <c r="DS126" s="8"/>
      <c r="DT126" s="8"/>
      <c r="DU126" s="8"/>
      <c r="DV126" s="8"/>
      <c r="DW126" s="8"/>
      <c r="DX126" s="8"/>
      <c r="DY126" s="8"/>
      <c r="DZ126" s="8"/>
      <c r="EA126" s="8"/>
      <c r="EB126" s="8"/>
      <c r="EC126" s="8"/>
      <c r="ED126" s="8"/>
      <c r="EE126" s="8"/>
      <c r="EF126" s="8"/>
      <c r="EG126" s="8"/>
    </row>
    <row r="127" spans="1:137" s="8" customFormat="1">
      <c r="A127" s="2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1329"/>
      <c r="S127" s="1326"/>
      <c r="T127" s="1326"/>
      <c r="U127" s="1326"/>
      <c r="V127" s="1326"/>
      <c r="W127" s="1326"/>
      <c r="X127" s="1326"/>
      <c r="Y127" s="1326"/>
      <c r="Z127" s="1326"/>
      <c r="AA127" s="1326"/>
      <c r="AB127" s="1326"/>
      <c r="AC127" s="1326"/>
      <c r="AD127" s="1326"/>
      <c r="AE127" s="1326"/>
      <c r="AF127" s="1326"/>
      <c r="AG127" s="1326"/>
      <c r="AH127" s="1326"/>
      <c r="AI127" s="1324"/>
      <c r="AJ127" s="1324"/>
      <c r="AK127" s="1324"/>
      <c r="AL127" s="1324"/>
      <c r="AM127" s="1324"/>
    </row>
    <row r="128" spans="1:137" s="8" customFormat="1">
      <c r="A128" s="2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1329"/>
      <c r="S128" s="1326"/>
      <c r="T128" s="1326"/>
      <c r="U128" s="1326"/>
      <c r="V128" s="1326"/>
      <c r="W128" s="1326"/>
      <c r="X128" s="1326"/>
      <c r="Y128" s="1326"/>
      <c r="Z128" s="1326"/>
      <c r="AA128" s="1326"/>
      <c r="AB128" s="1326"/>
      <c r="AC128" s="1326"/>
      <c r="AD128" s="1326"/>
      <c r="AE128" s="1326"/>
      <c r="AF128" s="1326"/>
      <c r="AG128" s="1326"/>
      <c r="AH128" s="1326"/>
      <c r="AI128" s="1324"/>
      <c r="AJ128" s="1324"/>
      <c r="AK128" s="1324"/>
      <c r="AL128" s="1324"/>
      <c r="AM128" s="1324"/>
    </row>
    <row r="129" spans="1:39" s="8" customFormat="1">
      <c r="A129" s="2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1329"/>
      <c r="S129" s="1326"/>
      <c r="T129" s="1326"/>
      <c r="U129" s="1326"/>
      <c r="V129" s="1326"/>
      <c r="W129" s="1326"/>
      <c r="X129" s="1326"/>
      <c r="Y129" s="1326"/>
      <c r="Z129" s="1326"/>
      <c r="AA129" s="1326"/>
      <c r="AB129" s="1326"/>
      <c r="AC129" s="1326"/>
      <c r="AD129" s="1326"/>
      <c r="AE129" s="1326"/>
      <c r="AF129" s="1326"/>
      <c r="AG129" s="1326"/>
      <c r="AH129" s="1326"/>
      <c r="AI129" s="1324"/>
      <c r="AJ129" s="1324"/>
      <c r="AK129" s="1324"/>
      <c r="AL129" s="1324"/>
      <c r="AM129" s="1324"/>
    </row>
    <row r="130" spans="1:39" s="8" customFormat="1">
      <c r="A130" s="2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1329"/>
      <c r="S130" s="1326"/>
      <c r="T130" s="1326"/>
      <c r="U130" s="1326"/>
      <c r="V130" s="1326"/>
      <c r="W130" s="1326"/>
      <c r="X130" s="1326"/>
      <c r="Y130" s="1326"/>
      <c r="Z130" s="1326"/>
      <c r="AA130" s="1326"/>
      <c r="AB130" s="1326"/>
      <c r="AC130" s="1326"/>
      <c r="AD130" s="1326"/>
      <c r="AE130" s="1326"/>
      <c r="AF130" s="1326"/>
      <c r="AG130" s="1326"/>
      <c r="AH130" s="1326"/>
      <c r="AI130" s="1324"/>
      <c r="AJ130" s="1324"/>
      <c r="AK130" s="1324"/>
      <c r="AL130" s="1324"/>
      <c r="AM130" s="1324"/>
    </row>
    <row r="131" spans="1:39" s="8" customFormat="1">
      <c r="A131" s="2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1329"/>
      <c r="S131" s="1326"/>
      <c r="T131" s="1326"/>
      <c r="U131" s="1326"/>
      <c r="V131" s="1326"/>
      <c r="W131" s="1326"/>
      <c r="X131" s="1326"/>
      <c r="Y131" s="1326"/>
      <c r="Z131" s="1326"/>
      <c r="AA131" s="1326"/>
      <c r="AB131" s="1326"/>
      <c r="AC131" s="1326"/>
      <c r="AD131" s="1326"/>
      <c r="AE131" s="1326"/>
      <c r="AF131" s="1326"/>
      <c r="AG131" s="1326"/>
      <c r="AH131" s="1326"/>
      <c r="AI131" s="1324"/>
      <c r="AJ131" s="1324"/>
      <c r="AK131" s="1324"/>
      <c r="AL131" s="1324"/>
      <c r="AM131" s="1324"/>
    </row>
    <row r="132" spans="1:39" s="8" customFormat="1">
      <c r="A132" s="2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1329"/>
      <c r="S132" s="1326"/>
      <c r="T132" s="1326"/>
      <c r="U132" s="1326"/>
      <c r="V132" s="1326"/>
      <c r="W132" s="1326"/>
      <c r="X132" s="1326"/>
      <c r="Y132" s="1326"/>
      <c r="Z132" s="1326"/>
      <c r="AA132" s="1326"/>
      <c r="AB132" s="1326"/>
      <c r="AC132" s="1326"/>
      <c r="AD132" s="1326"/>
      <c r="AE132" s="1326"/>
      <c r="AF132" s="1326"/>
      <c r="AG132" s="1326"/>
      <c r="AH132" s="1326"/>
      <c r="AI132" s="1324"/>
      <c r="AJ132" s="1324"/>
      <c r="AK132" s="1324"/>
      <c r="AL132" s="1324"/>
      <c r="AM132" s="1324"/>
    </row>
    <row r="133" spans="1:39" s="8" customFormat="1">
      <c r="A133" s="2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1329"/>
      <c r="S133" s="1326"/>
      <c r="T133" s="1326"/>
      <c r="U133" s="1326"/>
      <c r="V133" s="1326"/>
      <c r="W133" s="1326"/>
      <c r="X133" s="1326"/>
      <c r="Y133" s="1326"/>
      <c r="Z133" s="1326"/>
      <c r="AA133" s="1326"/>
      <c r="AB133" s="1326"/>
      <c r="AC133" s="1326"/>
      <c r="AD133" s="1326"/>
      <c r="AE133" s="1326"/>
      <c r="AF133" s="1326"/>
      <c r="AG133" s="1326"/>
      <c r="AH133" s="1326"/>
      <c r="AI133" s="1324"/>
      <c r="AJ133" s="1324"/>
      <c r="AK133" s="1324"/>
      <c r="AL133" s="1324"/>
      <c r="AM133" s="1324"/>
    </row>
    <row r="134" spans="1:39" s="8" customFormat="1">
      <c r="A134" s="2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1329"/>
      <c r="S134" s="1326"/>
      <c r="T134" s="1326"/>
      <c r="U134" s="1326"/>
      <c r="V134" s="1326"/>
      <c r="W134" s="1326"/>
      <c r="X134" s="1326"/>
      <c r="Y134" s="1326"/>
      <c r="Z134" s="1326"/>
      <c r="AA134" s="1326"/>
      <c r="AB134" s="1326"/>
      <c r="AC134" s="1326"/>
      <c r="AD134" s="1326"/>
      <c r="AE134" s="1326"/>
      <c r="AF134" s="1326"/>
      <c r="AG134" s="1326"/>
      <c r="AH134" s="1326"/>
      <c r="AI134" s="1324"/>
      <c r="AJ134" s="1324"/>
      <c r="AK134" s="1324"/>
      <c r="AL134" s="1324"/>
      <c r="AM134" s="1324"/>
    </row>
    <row r="135" spans="1:39" s="8" customFormat="1">
      <c r="A135" s="2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1329"/>
      <c r="S135" s="1326"/>
      <c r="T135" s="1326"/>
      <c r="U135" s="1326"/>
      <c r="V135" s="1326"/>
      <c r="W135" s="1326"/>
      <c r="X135" s="1326"/>
      <c r="Y135" s="1326"/>
      <c r="Z135" s="1326"/>
      <c r="AA135" s="1326"/>
      <c r="AB135" s="1326"/>
      <c r="AC135" s="1326"/>
      <c r="AD135" s="1326"/>
      <c r="AE135" s="1326"/>
      <c r="AF135" s="1326"/>
      <c r="AG135" s="1326"/>
      <c r="AH135" s="1326"/>
      <c r="AI135" s="1324"/>
      <c r="AJ135" s="1324"/>
      <c r="AK135" s="1324"/>
      <c r="AL135" s="1324"/>
      <c r="AM135" s="1324"/>
    </row>
    <row r="136" spans="1:39" s="8" customFormat="1">
      <c r="A136" s="2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1329"/>
      <c r="S136" s="1326"/>
      <c r="T136" s="1525"/>
      <c r="U136" s="1526"/>
      <c r="V136" s="1526"/>
      <c r="W136" s="1526"/>
      <c r="X136" s="1526"/>
      <c r="Y136" s="1526"/>
      <c r="Z136" s="1526"/>
      <c r="AA136" s="1526"/>
      <c r="AB136" s="1526"/>
      <c r="AC136" s="1526"/>
      <c r="AD136" s="1526"/>
      <c r="AE136" s="1526"/>
      <c r="AF136" s="1526"/>
      <c r="AG136" s="1526"/>
      <c r="AH136" s="1326"/>
      <c r="AI136" s="1324"/>
      <c r="AJ136" s="1324"/>
      <c r="AK136" s="1324"/>
      <c r="AL136" s="1324"/>
      <c r="AM136" s="1324"/>
    </row>
    <row r="137" spans="1:39" s="8" customFormat="1">
      <c r="A137" s="2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1329"/>
      <c r="S137" s="1326"/>
      <c r="T137" s="1525"/>
      <c r="U137" s="1526"/>
      <c r="V137" s="1526"/>
      <c r="W137" s="1526"/>
      <c r="X137" s="1526"/>
      <c r="Y137" s="1526"/>
      <c r="Z137" s="1526"/>
      <c r="AA137" s="1526"/>
      <c r="AB137" s="1526"/>
      <c r="AC137" s="1526"/>
      <c r="AD137" s="1526"/>
      <c r="AE137" s="1526"/>
      <c r="AF137" s="1526"/>
      <c r="AG137" s="1526"/>
      <c r="AH137" s="1326"/>
      <c r="AI137" s="1324"/>
      <c r="AJ137" s="1324"/>
      <c r="AK137" s="1324"/>
      <c r="AL137" s="1324"/>
      <c r="AM137" s="1324"/>
    </row>
    <row r="138" spans="1:39" s="8" customFormat="1">
      <c r="A138" s="2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1329"/>
      <c r="S138" s="1326"/>
      <c r="T138" s="1326"/>
      <c r="U138" s="1326"/>
      <c r="V138" s="1326"/>
      <c r="W138" s="1326"/>
      <c r="X138" s="1326"/>
      <c r="Y138" s="1326"/>
      <c r="Z138" s="1326"/>
      <c r="AA138" s="1326"/>
      <c r="AB138" s="1326"/>
      <c r="AC138" s="1326"/>
      <c r="AD138" s="1326"/>
      <c r="AE138" s="1326"/>
      <c r="AF138" s="1326"/>
      <c r="AG138" s="1326"/>
      <c r="AH138" s="1326"/>
      <c r="AI138" s="1324"/>
      <c r="AJ138" s="1324"/>
      <c r="AK138" s="1324"/>
      <c r="AL138" s="1324"/>
      <c r="AM138" s="1324"/>
    </row>
    <row r="139" spans="1:39" s="8" customFormat="1">
      <c r="A139" s="2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1329"/>
      <c r="S139" s="1326"/>
      <c r="T139" s="1527" t="s">
        <v>47</v>
      </c>
      <c r="U139" s="1474"/>
      <c r="V139" s="1474"/>
      <c r="W139" s="1474"/>
      <c r="X139" s="1474"/>
      <c r="Y139" s="1474"/>
      <c r="Z139" s="1474"/>
      <c r="AA139" s="1474"/>
      <c r="AB139" s="1474"/>
      <c r="AC139" s="1474"/>
      <c r="AD139" s="1474"/>
      <c r="AE139" s="1474"/>
      <c r="AF139" s="1326"/>
      <c r="AG139" s="1326"/>
      <c r="AH139" s="1326"/>
      <c r="AI139" s="1324"/>
      <c r="AJ139" s="1324"/>
      <c r="AK139" s="1324"/>
      <c r="AL139" s="1324"/>
      <c r="AM139" s="1324"/>
    </row>
    <row r="140" spans="1:39" s="8" customForma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158"/>
      <c r="R140" s="1330"/>
      <c r="S140" s="1326"/>
      <c r="T140" s="1513"/>
      <c r="U140" s="1513" t="s">
        <v>108</v>
      </c>
      <c r="V140" s="1513" t="s">
        <v>109</v>
      </c>
      <c r="W140" s="1513" t="s">
        <v>110</v>
      </c>
      <c r="X140" s="1513" t="s">
        <v>111</v>
      </c>
      <c r="Y140" s="1513" t="s">
        <v>112</v>
      </c>
      <c r="Z140" s="1513" t="s">
        <v>113</v>
      </c>
      <c r="AA140" s="1513" t="s">
        <v>114</v>
      </c>
      <c r="AB140" s="1513" t="s">
        <v>115</v>
      </c>
      <c r="AC140" s="1513" t="s">
        <v>116</v>
      </c>
      <c r="AD140" s="1513" t="s">
        <v>117</v>
      </c>
      <c r="AE140" s="1513" t="s">
        <v>118</v>
      </c>
      <c r="AF140" s="1326" t="s">
        <v>119</v>
      </c>
      <c r="AG140" s="1326"/>
      <c r="AH140" s="1326"/>
      <c r="AI140" s="1324"/>
      <c r="AJ140" s="1324"/>
      <c r="AK140" s="1324"/>
      <c r="AL140" s="1324"/>
      <c r="AM140" s="1324"/>
    </row>
    <row r="141" spans="1:39" s="8" customForma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1330"/>
      <c r="S141" s="1326"/>
      <c r="T141" s="1525" t="s">
        <v>18</v>
      </c>
      <c r="U141" s="1528">
        <f>E95</f>
        <v>3.1458550999999995</v>
      </c>
      <c r="V141" s="1528">
        <f t="shared" ref="V141:AF141" si="5">F95</f>
        <v>1.6086583999999999</v>
      </c>
      <c r="W141" s="1528">
        <f t="shared" si="5"/>
        <v>2.3652068000000002</v>
      </c>
      <c r="X141" s="1528">
        <f t="shared" si="5"/>
        <v>2.1008722999999998</v>
      </c>
      <c r="Y141" s="1528">
        <f t="shared" si="5"/>
        <v>1.9338479000000002</v>
      </c>
      <c r="Z141" s="1528">
        <f t="shared" si="5"/>
        <v>1.6068477999999997</v>
      </c>
      <c r="AA141" s="1528">
        <f t="shared" si="5"/>
        <v>1.8880553000000002</v>
      </c>
      <c r="AB141" s="1528">
        <f t="shared" si="5"/>
        <v>1.8215809999999999</v>
      </c>
      <c r="AC141" s="1528">
        <f t="shared" si="5"/>
        <v>1.7303666000000002</v>
      </c>
      <c r="AD141" s="1528">
        <f t="shared" si="5"/>
        <v>1.5860095000000003</v>
      </c>
      <c r="AE141" s="1528">
        <f t="shared" si="5"/>
        <v>1.8604960000000001</v>
      </c>
      <c r="AF141" s="1528">
        <f t="shared" si="5"/>
        <v>1.5592674000000002</v>
      </c>
      <c r="AG141" s="1529">
        <f>SUM(U141:AF141)</f>
        <v>23.2070641</v>
      </c>
      <c r="AH141" s="1326"/>
      <c r="AI141" s="1324"/>
      <c r="AJ141" s="1324"/>
      <c r="AK141" s="1324"/>
      <c r="AL141" s="1324"/>
      <c r="AM141" s="1324"/>
    </row>
    <row r="142" spans="1:39" s="8" customForma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1330"/>
      <c r="S142" s="1326"/>
      <c r="T142" s="1530" t="s">
        <v>17</v>
      </c>
      <c r="U142" s="1528">
        <f>E50</f>
        <v>0</v>
      </c>
      <c r="V142" s="1528">
        <f t="shared" ref="V142:AF142" si="6">F50</f>
        <v>0</v>
      </c>
      <c r="W142" s="1528">
        <f t="shared" si="6"/>
        <v>0</v>
      </c>
      <c r="X142" s="1528">
        <f t="shared" si="6"/>
        <v>0</v>
      </c>
      <c r="Y142" s="1528">
        <f t="shared" si="6"/>
        <v>0</v>
      </c>
      <c r="Z142" s="1528">
        <f t="shared" si="6"/>
        <v>0</v>
      </c>
      <c r="AA142" s="1528">
        <f t="shared" si="6"/>
        <v>0</v>
      </c>
      <c r="AB142" s="1528">
        <f t="shared" si="6"/>
        <v>0</v>
      </c>
      <c r="AC142" s="1528">
        <f t="shared" si="6"/>
        <v>0</v>
      </c>
      <c r="AD142" s="1528">
        <f t="shared" si="6"/>
        <v>0</v>
      </c>
      <c r="AE142" s="1528">
        <f t="shared" si="6"/>
        <v>0</v>
      </c>
      <c r="AF142" s="1528">
        <f t="shared" si="6"/>
        <v>0</v>
      </c>
      <c r="AG142" s="1529">
        <f>SUM(U142:AF142)</f>
        <v>0</v>
      </c>
      <c r="AH142" s="1326"/>
      <c r="AI142" s="1324"/>
      <c r="AJ142" s="1324"/>
      <c r="AK142" s="1324"/>
      <c r="AL142" s="1324"/>
      <c r="AM142" s="1324"/>
    </row>
    <row r="143" spans="1:39" s="8" customForma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1330"/>
      <c r="S143" s="1326"/>
      <c r="T143" s="1530" t="s">
        <v>34</v>
      </c>
      <c r="U143" s="1528">
        <f>E115</f>
        <v>2.6202E-2</v>
      </c>
      <c r="V143" s="1528">
        <f t="shared" ref="V143:AF143" si="7">F115</f>
        <v>2.6707999999999999E-2</v>
      </c>
      <c r="W143" s="1528">
        <f t="shared" si="7"/>
        <v>2.2168E-2</v>
      </c>
      <c r="X143" s="1528">
        <f t="shared" si="7"/>
        <v>2.2422999999999998E-2</v>
      </c>
      <c r="Y143" s="1528">
        <f t="shared" si="7"/>
        <v>3.0925999999999999E-2</v>
      </c>
      <c r="Z143" s="1528">
        <f t="shared" si="7"/>
        <v>2.7980000000000001E-2</v>
      </c>
      <c r="AA143" s="1528">
        <f t="shared" si="7"/>
        <v>2.9420999999999999E-2</v>
      </c>
      <c r="AB143" s="1528">
        <f t="shared" si="7"/>
        <v>2.7231999999999999E-2</v>
      </c>
      <c r="AC143" s="1528">
        <f t="shared" si="7"/>
        <v>2.5944999999999999E-2</v>
      </c>
      <c r="AD143" s="1528">
        <f t="shared" si="7"/>
        <v>3.3354000000000002E-2</v>
      </c>
      <c r="AE143" s="1528">
        <f t="shared" si="7"/>
        <v>3.2196000000000002E-2</v>
      </c>
      <c r="AF143" s="1528">
        <f t="shared" si="7"/>
        <v>3.1641000000000002E-2</v>
      </c>
      <c r="AG143" s="1529">
        <f>SUM(U143:AF143)</f>
        <v>0.33619600000000005</v>
      </c>
      <c r="AH143" s="1326"/>
      <c r="AI143" s="1324"/>
      <c r="AJ143" s="1324"/>
      <c r="AK143" s="1324"/>
      <c r="AL143" s="1324"/>
      <c r="AM143" s="1324"/>
    </row>
    <row r="144" spans="1:39" s="8" customForma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1330"/>
      <c r="S144" s="1326"/>
      <c r="T144" s="1530" t="s">
        <v>15</v>
      </c>
      <c r="U144" s="1528">
        <f>E45</f>
        <v>1.19655E-2</v>
      </c>
      <c r="V144" s="1528">
        <f t="shared" ref="V144:AF144" si="8">F45</f>
        <v>3.8541999999999999E-3</v>
      </c>
      <c r="W144" s="1528">
        <f t="shared" si="8"/>
        <v>2.4361600000000001E-2</v>
      </c>
      <c r="X144" s="1528">
        <f t="shared" si="8"/>
        <v>4.1187000000000003E-3</v>
      </c>
      <c r="Y144" s="1528">
        <f t="shared" si="8"/>
        <v>4.2598000000000002E-3</v>
      </c>
      <c r="Z144" s="1528">
        <f t="shared" si="8"/>
        <v>4.1282999999999997E-3</v>
      </c>
      <c r="AA144" s="1528">
        <f t="shared" si="8"/>
        <v>4.3007999999999996E-3</v>
      </c>
      <c r="AB144" s="1528">
        <f t="shared" si="8"/>
        <v>9.4701000000000004E-3</v>
      </c>
      <c r="AC144" s="1528">
        <f t="shared" si="8"/>
        <v>4.2031000000000004E-3</v>
      </c>
      <c r="AD144" s="1528">
        <f t="shared" si="8"/>
        <v>8.5246999999999996E-3</v>
      </c>
      <c r="AE144" s="1528">
        <f t="shared" si="8"/>
        <v>4.1698999999999998E-3</v>
      </c>
      <c r="AF144" s="1528">
        <f t="shared" si="8"/>
        <v>4.2820000000000002E-3</v>
      </c>
      <c r="AG144" s="1529">
        <f>SUM(U144:AF144)</f>
        <v>8.76387E-2</v>
      </c>
      <c r="AH144" s="1326"/>
      <c r="AI144" s="1324"/>
      <c r="AJ144" s="1324"/>
      <c r="AK144" s="1324"/>
      <c r="AL144" s="1324"/>
      <c r="AM144" s="1324"/>
    </row>
    <row r="145" spans="1:39" s="8" customForma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1330"/>
      <c r="S145" s="1326"/>
      <c r="T145" s="1326"/>
      <c r="U145" s="1326"/>
      <c r="V145" s="1326"/>
      <c r="W145" s="1326"/>
      <c r="X145" s="1326"/>
      <c r="Y145" s="1326"/>
      <c r="Z145" s="1326"/>
      <c r="AA145" s="1326"/>
      <c r="AB145" s="1326"/>
      <c r="AC145" s="1326"/>
      <c r="AD145" s="1326"/>
      <c r="AE145" s="1326"/>
      <c r="AF145" s="1326"/>
      <c r="AG145" s="1326"/>
      <c r="AH145" s="1326"/>
      <c r="AI145" s="1324"/>
      <c r="AJ145" s="1324"/>
      <c r="AK145" s="1324"/>
      <c r="AL145" s="1324"/>
      <c r="AM145" s="1324"/>
    </row>
    <row r="146" spans="1:39" s="8" customForma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1330"/>
      <c r="S146" s="1326"/>
      <c r="T146" s="1326"/>
      <c r="U146" s="1326"/>
      <c r="V146" s="1326"/>
      <c r="W146" s="1326"/>
      <c r="X146" s="1326"/>
      <c r="Y146" s="1326"/>
      <c r="Z146" s="1326"/>
      <c r="AA146" s="1326"/>
      <c r="AB146" s="1326"/>
      <c r="AC146" s="1326"/>
      <c r="AD146" s="1326"/>
      <c r="AE146" s="1326"/>
      <c r="AF146" s="1326"/>
      <c r="AG146" s="1326"/>
      <c r="AH146" s="1326"/>
      <c r="AI146" s="1324"/>
      <c r="AJ146" s="1324"/>
      <c r="AK146" s="1324"/>
      <c r="AL146" s="1324"/>
      <c r="AM146" s="1324"/>
    </row>
    <row r="147" spans="1:39" s="8" customForma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1330"/>
      <c r="S147" s="1326"/>
      <c r="T147" s="1326"/>
      <c r="U147" s="1326"/>
      <c r="V147" s="1326"/>
      <c r="W147" s="1326"/>
      <c r="X147" s="1326"/>
      <c r="Y147" s="1326"/>
      <c r="Z147" s="1326"/>
      <c r="AA147" s="1326"/>
      <c r="AB147" s="1326"/>
      <c r="AC147" s="1326"/>
      <c r="AD147" s="1326"/>
      <c r="AE147" s="1326"/>
      <c r="AF147" s="1326"/>
      <c r="AG147" s="1326"/>
      <c r="AH147" s="1326"/>
      <c r="AI147" s="1324"/>
      <c r="AJ147" s="1324"/>
      <c r="AK147" s="1324"/>
      <c r="AL147" s="1324"/>
      <c r="AM147" s="1324"/>
    </row>
    <row r="148" spans="1:39" s="8" customForma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1330"/>
      <c r="S148" s="1326"/>
      <c r="T148" s="1326"/>
      <c r="U148" s="1326"/>
      <c r="V148" s="1326"/>
      <c r="W148" s="1326"/>
      <c r="X148" s="1326"/>
      <c r="Y148" s="1326"/>
      <c r="Z148" s="1326"/>
      <c r="AA148" s="1326"/>
      <c r="AB148" s="1326"/>
      <c r="AC148" s="1326"/>
      <c r="AD148" s="1326"/>
      <c r="AE148" s="1326"/>
      <c r="AF148" s="1326"/>
      <c r="AG148" s="1326"/>
      <c r="AH148" s="1326"/>
      <c r="AI148" s="1324"/>
      <c r="AJ148" s="1324"/>
      <c r="AK148" s="1324"/>
      <c r="AL148" s="1324"/>
      <c r="AM148" s="1324"/>
    </row>
    <row r="149" spans="1:39" s="8" customForma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1330"/>
      <c r="S149" s="1326"/>
      <c r="T149" s="1326"/>
      <c r="U149" s="1326"/>
      <c r="V149" s="1326"/>
      <c r="W149" s="1326"/>
      <c r="X149" s="1326"/>
      <c r="Y149" s="1326"/>
      <c r="Z149" s="1326"/>
      <c r="AA149" s="1326"/>
      <c r="AB149" s="1326"/>
      <c r="AC149" s="1326"/>
      <c r="AD149" s="1326"/>
      <c r="AE149" s="1326"/>
      <c r="AF149" s="1326"/>
      <c r="AG149" s="1326"/>
      <c r="AH149" s="1326"/>
      <c r="AI149" s="1324"/>
      <c r="AJ149" s="1324"/>
      <c r="AK149" s="1324"/>
      <c r="AL149" s="1324"/>
      <c r="AM149" s="1324"/>
    </row>
    <row r="150" spans="1:39" s="8" customForma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1330"/>
      <c r="S150" s="1326"/>
      <c r="T150" s="1326"/>
      <c r="U150" s="1326"/>
      <c r="V150" s="1326"/>
      <c r="W150" s="1326"/>
      <c r="X150" s="1326"/>
      <c r="Y150" s="1326"/>
      <c r="Z150" s="1326"/>
      <c r="AA150" s="1326"/>
      <c r="AB150" s="1326"/>
      <c r="AC150" s="1326"/>
      <c r="AD150" s="1326"/>
      <c r="AE150" s="1326"/>
      <c r="AF150" s="1326"/>
      <c r="AG150" s="1326"/>
      <c r="AH150" s="1326"/>
      <c r="AI150" s="1324"/>
      <c r="AJ150" s="1324"/>
      <c r="AK150" s="1324"/>
      <c r="AL150" s="1324"/>
      <c r="AM150" s="1324"/>
    </row>
    <row r="151" spans="1:39" s="8" customForma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1330"/>
      <c r="S151" s="1326"/>
      <c r="T151" s="1474"/>
      <c r="U151" s="1474"/>
      <c r="V151" s="1474"/>
      <c r="W151" s="1474"/>
      <c r="X151" s="1474"/>
      <c r="Y151" s="1474"/>
      <c r="Z151" s="1474"/>
      <c r="AA151" s="1474"/>
      <c r="AB151" s="1474"/>
      <c r="AC151" s="1474"/>
      <c r="AD151" s="1474"/>
      <c r="AE151" s="1474"/>
      <c r="AF151" s="1326"/>
      <c r="AG151" s="1326"/>
      <c r="AH151" s="1326"/>
      <c r="AI151" s="1324"/>
      <c r="AJ151" s="1324"/>
      <c r="AK151" s="1324"/>
      <c r="AL151" s="1324"/>
      <c r="AM151" s="1324"/>
    </row>
    <row r="152" spans="1:39" s="8" customForma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1330"/>
      <c r="S152" s="1326"/>
      <c r="T152" s="1326"/>
      <c r="U152" s="1326"/>
      <c r="V152" s="1326"/>
      <c r="W152" s="1326"/>
      <c r="X152" s="1326"/>
      <c r="Y152" s="1326"/>
      <c r="Z152" s="1326"/>
      <c r="AA152" s="1326"/>
      <c r="AB152" s="1326"/>
      <c r="AC152" s="1326"/>
      <c r="AD152" s="1326"/>
      <c r="AE152" s="1326"/>
      <c r="AF152" s="1326"/>
      <c r="AG152" s="1326"/>
      <c r="AH152" s="1326"/>
      <c r="AI152" s="1324"/>
      <c r="AJ152" s="1324"/>
      <c r="AK152" s="1324"/>
      <c r="AL152" s="1324"/>
      <c r="AM152" s="1324"/>
    </row>
    <row r="153" spans="1:39" s="8" customForma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1330"/>
      <c r="S153" s="1326"/>
      <c r="T153" s="1326"/>
      <c r="U153" s="1326"/>
      <c r="V153" s="1326"/>
      <c r="W153" s="1326"/>
      <c r="X153" s="1326"/>
      <c r="Y153" s="1326"/>
      <c r="Z153" s="1326"/>
      <c r="AA153" s="1326"/>
      <c r="AB153" s="1326"/>
      <c r="AC153" s="1326"/>
      <c r="AD153" s="1326"/>
      <c r="AE153" s="1326"/>
      <c r="AF153" s="1326"/>
      <c r="AG153" s="1326"/>
      <c r="AH153" s="1326"/>
      <c r="AI153" s="1324"/>
      <c r="AJ153" s="1324"/>
      <c r="AK153" s="1324"/>
      <c r="AL153" s="1324"/>
      <c r="AM153" s="1324"/>
    </row>
    <row r="154" spans="1:39" s="8" customForma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1330"/>
      <c r="S154" s="1326"/>
      <c r="T154" s="1326"/>
      <c r="U154" s="1326"/>
      <c r="V154" s="1326"/>
      <c r="W154" s="1326"/>
      <c r="X154" s="1326"/>
      <c r="Y154" s="1326"/>
      <c r="Z154" s="1326"/>
      <c r="AA154" s="1326"/>
      <c r="AB154" s="1326"/>
      <c r="AC154" s="1326"/>
      <c r="AD154" s="1326"/>
      <c r="AE154" s="1326"/>
      <c r="AF154" s="1326"/>
      <c r="AG154" s="1326"/>
      <c r="AH154" s="1326"/>
      <c r="AI154" s="1324"/>
      <c r="AJ154" s="1324"/>
      <c r="AK154" s="1324"/>
      <c r="AL154" s="1324"/>
      <c r="AM154" s="1324"/>
    </row>
    <row r="155" spans="1:39" s="8" customForma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1330"/>
      <c r="S155" s="1326"/>
      <c r="T155" s="1326"/>
      <c r="U155" s="1326"/>
      <c r="V155" s="1326"/>
      <c r="W155" s="1326"/>
      <c r="X155" s="1326"/>
      <c r="Y155" s="1326"/>
      <c r="Z155" s="1326"/>
      <c r="AA155" s="1326"/>
      <c r="AB155" s="1326"/>
      <c r="AC155" s="1326"/>
      <c r="AD155" s="1326"/>
      <c r="AE155" s="1326"/>
      <c r="AF155" s="1326"/>
      <c r="AG155" s="1326"/>
      <c r="AH155" s="1326"/>
      <c r="AI155" s="1324"/>
      <c r="AJ155" s="1324"/>
      <c r="AK155" s="1324"/>
      <c r="AL155" s="1324"/>
      <c r="AM155" s="1324"/>
    </row>
    <row r="156" spans="1:39" s="8" customForma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1330"/>
      <c r="S156" s="1326"/>
      <c r="T156" s="1326"/>
      <c r="U156" s="1326"/>
      <c r="V156" s="1326"/>
      <c r="W156" s="1326"/>
      <c r="X156" s="1326"/>
      <c r="Y156" s="1326"/>
      <c r="Z156" s="1326"/>
      <c r="AA156" s="1326"/>
      <c r="AB156" s="1326"/>
      <c r="AC156" s="1326"/>
      <c r="AD156" s="1326"/>
      <c r="AE156" s="1326"/>
      <c r="AF156" s="1326"/>
      <c r="AG156" s="1326"/>
      <c r="AH156" s="1326"/>
      <c r="AI156" s="1324"/>
      <c r="AJ156" s="1324"/>
      <c r="AK156" s="1324"/>
      <c r="AL156" s="1324"/>
      <c r="AM156" s="1324"/>
    </row>
    <row r="157" spans="1:39" s="8" customForma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1330"/>
      <c r="S157" s="1326"/>
      <c r="T157" s="1326"/>
      <c r="U157" s="1326"/>
      <c r="V157" s="1326"/>
      <c r="W157" s="1326"/>
      <c r="X157" s="1326"/>
      <c r="Y157" s="1326"/>
      <c r="Z157" s="1326"/>
      <c r="AA157" s="1326"/>
      <c r="AB157" s="1326"/>
      <c r="AC157" s="1326"/>
      <c r="AD157" s="1326"/>
      <c r="AE157" s="1326"/>
      <c r="AF157" s="1326"/>
      <c r="AG157" s="1326"/>
      <c r="AH157" s="1326"/>
      <c r="AI157" s="1324"/>
      <c r="AJ157" s="1324"/>
      <c r="AK157" s="1324"/>
      <c r="AL157" s="1324"/>
      <c r="AM157" s="1324"/>
    </row>
    <row r="158" spans="1:39" s="8" customForma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1330"/>
      <c r="S158" s="1326"/>
      <c r="T158" s="1326"/>
      <c r="U158" s="1326"/>
      <c r="V158" s="1326"/>
      <c r="W158" s="1326"/>
      <c r="X158" s="1326"/>
      <c r="Y158" s="1326"/>
      <c r="Z158" s="1326"/>
      <c r="AA158" s="1326"/>
      <c r="AB158" s="1326"/>
      <c r="AC158" s="1326"/>
      <c r="AD158" s="1326"/>
      <c r="AE158" s="1326"/>
      <c r="AF158" s="1326"/>
      <c r="AG158" s="1326"/>
      <c r="AH158" s="1326"/>
      <c r="AI158" s="1324"/>
      <c r="AJ158" s="1324"/>
      <c r="AK158" s="1324"/>
      <c r="AL158" s="1324"/>
      <c r="AM158" s="1324"/>
    </row>
    <row r="159" spans="1:39" s="8" customForma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1330"/>
      <c r="S159" s="1326"/>
      <c r="T159" s="1326"/>
      <c r="U159" s="1326"/>
      <c r="V159" s="1326"/>
      <c r="W159" s="1326"/>
      <c r="X159" s="1326"/>
      <c r="Y159" s="1326"/>
      <c r="Z159" s="1326"/>
      <c r="AA159" s="1326"/>
      <c r="AB159" s="1326"/>
      <c r="AC159" s="1326"/>
      <c r="AD159" s="1326"/>
      <c r="AE159" s="1326"/>
      <c r="AF159" s="1326"/>
      <c r="AG159" s="1326"/>
      <c r="AH159" s="1326"/>
      <c r="AI159" s="1324"/>
      <c r="AJ159" s="1324"/>
      <c r="AK159" s="1324"/>
      <c r="AL159" s="1324"/>
      <c r="AM159" s="1324"/>
    </row>
    <row r="160" spans="1:39" s="8" customForma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1330"/>
      <c r="S160" s="1326"/>
      <c r="T160" s="1326"/>
      <c r="U160" s="1326"/>
      <c r="V160" s="1326"/>
      <c r="W160" s="1326"/>
      <c r="X160" s="1326"/>
      <c r="Y160" s="1326"/>
      <c r="Z160" s="1326"/>
      <c r="AA160" s="1326"/>
      <c r="AB160" s="1326"/>
      <c r="AC160" s="1326"/>
      <c r="AD160" s="1326"/>
      <c r="AE160" s="1326"/>
      <c r="AF160" s="1326"/>
      <c r="AG160" s="1326"/>
      <c r="AH160" s="1326"/>
      <c r="AI160" s="1324"/>
      <c r="AJ160" s="1324"/>
      <c r="AK160" s="1324"/>
      <c r="AL160" s="1324"/>
      <c r="AM160" s="1324"/>
    </row>
    <row r="161" spans="1:39" s="8" customForma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1330"/>
      <c r="S161" s="1326"/>
      <c r="T161" s="1326"/>
      <c r="U161" s="1326"/>
      <c r="V161" s="1326"/>
      <c r="W161" s="1326"/>
      <c r="X161" s="1326"/>
      <c r="Y161" s="1326"/>
      <c r="Z161" s="1326"/>
      <c r="AA161" s="1326"/>
      <c r="AB161" s="1326"/>
      <c r="AC161" s="1326"/>
      <c r="AD161" s="1326"/>
      <c r="AE161" s="1326"/>
      <c r="AF161" s="1326"/>
      <c r="AG161" s="1326"/>
      <c r="AH161" s="1326"/>
      <c r="AI161" s="1324"/>
      <c r="AJ161" s="1324"/>
      <c r="AK161" s="1324"/>
      <c r="AL161" s="1324"/>
      <c r="AM161" s="1324"/>
    </row>
    <row r="162" spans="1:39" s="8" customForma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1330"/>
      <c r="S162" s="1326"/>
      <c r="T162" s="1326"/>
      <c r="U162" s="1326"/>
      <c r="V162" s="1326"/>
      <c r="W162" s="1326"/>
      <c r="X162" s="1326"/>
      <c r="Y162" s="1326"/>
      <c r="Z162" s="1326"/>
      <c r="AA162" s="1326"/>
      <c r="AB162" s="1326"/>
      <c r="AC162" s="1326"/>
      <c r="AD162" s="1326"/>
      <c r="AE162" s="1326"/>
      <c r="AF162" s="1326"/>
      <c r="AG162" s="1326"/>
      <c r="AH162" s="1326"/>
      <c r="AI162" s="1324"/>
      <c r="AJ162" s="1324"/>
      <c r="AK162" s="1324"/>
      <c r="AL162" s="1324"/>
      <c r="AM162" s="1324"/>
    </row>
    <row r="163" spans="1:39" s="8" customForma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1330"/>
      <c r="S163" s="1326"/>
      <c r="T163" s="1326"/>
      <c r="U163" s="1326"/>
      <c r="V163" s="1326"/>
      <c r="W163" s="1326"/>
      <c r="X163" s="1326"/>
      <c r="Y163" s="1326"/>
      <c r="Z163" s="1326"/>
      <c r="AA163" s="1326"/>
      <c r="AB163" s="1326"/>
      <c r="AC163" s="1326"/>
      <c r="AD163" s="1326"/>
      <c r="AE163" s="1326"/>
      <c r="AF163" s="1326"/>
      <c r="AG163" s="1326"/>
      <c r="AH163" s="1326"/>
      <c r="AI163" s="1324"/>
      <c r="AJ163" s="1324"/>
      <c r="AK163" s="1324"/>
      <c r="AL163" s="1324"/>
      <c r="AM163" s="1324"/>
    </row>
    <row r="164" spans="1:39" s="8" customForma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1330"/>
      <c r="S164" s="1326"/>
      <c r="T164" s="1326"/>
      <c r="U164" s="1326"/>
      <c r="V164" s="1326"/>
      <c r="W164" s="1326"/>
      <c r="X164" s="1326"/>
      <c r="Y164" s="1326"/>
      <c r="Z164" s="1326"/>
      <c r="AA164" s="1326"/>
      <c r="AB164" s="1326"/>
      <c r="AC164" s="1326"/>
      <c r="AD164" s="1326"/>
      <c r="AE164" s="1326"/>
      <c r="AF164" s="1326"/>
      <c r="AG164" s="1326"/>
      <c r="AH164" s="1326"/>
      <c r="AI164" s="1324"/>
      <c r="AJ164" s="1324"/>
      <c r="AK164" s="1324"/>
      <c r="AL164" s="1324"/>
      <c r="AM164" s="1324"/>
    </row>
    <row r="165" spans="1:39" s="8" customForma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1330"/>
      <c r="S165" s="1326"/>
      <c r="T165" s="1326"/>
      <c r="U165" s="1326"/>
      <c r="V165" s="1326"/>
      <c r="W165" s="1326"/>
      <c r="X165" s="1326"/>
      <c r="Y165" s="1326"/>
      <c r="Z165" s="1326"/>
      <c r="AA165" s="1326"/>
      <c r="AB165" s="1326"/>
      <c r="AC165" s="1326"/>
      <c r="AD165" s="1326"/>
      <c r="AE165" s="1326"/>
      <c r="AF165" s="1326"/>
      <c r="AG165" s="1326"/>
      <c r="AH165" s="1326"/>
      <c r="AI165" s="1324"/>
      <c r="AJ165" s="1324"/>
      <c r="AK165" s="1324"/>
      <c r="AL165" s="1324"/>
      <c r="AM165" s="1324"/>
    </row>
    <row r="166" spans="1:39" s="8" customForma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1330"/>
      <c r="S166" s="1326"/>
      <c r="T166" s="1326"/>
      <c r="U166" s="1326"/>
      <c r="V166" s="1326"/>
      <c r="W166" s="1326"/>
      <c r="X166" s="1326"/>
      <c r="Y166" s="1326"/>
      <c r="Z166" s="1326"/>
      <c r="AA166" s="1326"/>
      <c r="AB166" s="1326"/>
      <c r="AC166" s="1326"/>
      <c r="AD166" s="1326"/>
      <c r="AE166" s="1326"/>
      <c r="AF166" s="1326"/>
      <c r="AG166" s="1326"/>
      <c r="AH166" s="1326"/>
      <c r="AI166" s="1324"/>
      <c r="AJ166" s="1324"/>
      <c r="AK166" s="1324"/>
      <c r="AL166" s="1324"/>
      <c r="AM166" s="1324"/>
    </row>
    <row r="167" spans="1:39" s="8" customForma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1330"/>
      <c r="S167" s="1326"/>
      <c r="T167" s="1326"/>
      <c r="U167" s="1326"/>
      <c r="V167" s="1326"/>
      <c r="W167" s="1326"/>
      <c r="X167" s="1326"/>
      <c r="Y167" s="1326"/>
      <c r="Z167" s="1326"/>
      <c r="AA167" s="1326"/>
      <c r="AB167" s="1326"/>
      <c r="AC167" s="1326"/>
      <c r="AD167" s="1326"/>
      <c r="AE167" s="1326"/>
      <c r="AF167" s="1326"/>
      <c r="AG167" s="1326"/>
      <c r="AH167" s="1326"/>
      <c r="AI167" s="1324"/>
      <c r="AJ167" s="1324"/>
      <c r="AK167" s="1324"/>
      <c r="AL167" s="1324"/>
      <c r="AM167" s="1324"/>
    </row>
    <row r="168" spans="1:39" s="8" customForma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1330"/>
      <c r="S168" s="1326"/>
      <c r="T168" s="1326"/>
      <c r="U168" s="1326"/>
      <c r="V168" s="1326"/>
      <c r="W168" s="1326"/>
      <c r="X168" s="1326"/>
      <c r="Y168" s="1326"/>
      <c r="Z168" s="1326"/>
      <c r="AA168" s="1326"/>
      <c r="AB168" s="1326"/>
      <c r="AC168" s="1326"/>
      <c r="AD168" s="1326"/>
      <c r="AE168" s="1326"/>
      <c r="AF168" s="1326"/>
      <c r="AG168" s="1326"/>
      <c r="AH168" s="1326"/>
      <c r="AI168" s="1324"/>
      <c r="AJ168" s="1324"/>
      <c r="AK168" s="1324"/>
      <c r="AL168" s="1324"/>
      <c r="AM168" s="1324"/>
    </row>
    <row r="169" spans="1:39" s="8" customForma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1330"/>
      <c r="S169" s="1326"/>
      <c r="T169" s="1326"/>
      <c r="U169" s="1326"/>
      <c r="V169" s="1326"/>
      <c r="W169" s="1326"/>
      <c r="X169" s="1326"/>
      <c r="Y169" s="1326"/>
      <c r="Z169" s="1326"/>
      <c r="AA169" s="1326"/>
      <c r="AB169" s="1326"/>
      <c r="AC169" s="1326"/>
      <c r="AD169" s="1326"/>
      <c r="AE169" s="1326"/>
      <c r="AF169" s="1326"/>
      <c r="AG169" s="1326"/>
      <c r="AH169" s="1326"/>
      <c r="AI169" s="1324"/>
      <c r="AJ169" s="1324"/>
      <c r="AK169" s="1324"/>
      <c r="AL169" s="1324"/>
      <c r="AM169" s="1324"/>
    </row>
    <row r="170" spans="1:39" s="8" customForma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1330"/>
      <c r="S170" s="1326"/>
      <c r="T170" s="1326"/>
      <c r="U170" s="1326"/>
      <c r="V170" s="1326"/>
      <c r="W170" s="1326"/>
      <c r="X170" s="1326"/>
      <c r="Y170" s="1326"/>
      <c r="Z170" s="1326"/>
      <c r="AA170" s="1326"/>
      <c r="AB170" s="1326"/>
      <c r="AC170" s="1326"/>
      <c r="AD170" s="1326"/>
      <c r="AE170" s="1326"/>
      <c r="AF170" s="1326"/>
      <c r="AG170" s="1326"/>
      <c r="AH170" s="1326"/>
      <c r="AI170" s="1324"/>
      <c r="AJ170" s="1324"/>
      <c r="AK170" s="1324"/>
      <c r="AL170" s="1324"/>
      <c r="AM170" s="1324"/>
    </row>
    <row r="171" spans="1:39" s="8" customForma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1330"/>
      <c r="S171" s="1326"/>
      <c r="T171" s="1326"/>
      <c r="U171" s="1326"/>
      <c r="V171" s="1326"/>
      <c r="W171" s="1326"/>
      <c r="X171" s="1326"/>
      <c r="Y171" s="1326"/>
      <c r="Z171" s="1326"/>
      <c r="AA171" s="1326"/>
      <c r="AB171" s="1326"/>
      <c r="AC171" s="1326"/>
      <c r="AD171" s="1326"/>
      <c r="AE171" s="1326"/>
      <c r="AF171" s="1326"/>
      <c r="AG171" s="1326"/>
      <c r="AH171" s="1326"/>
      <c r="AI171" s="1324"/>
      <c r="AJ171" s="1324"/>
      <c r="AK171" s="1324"/>
      <c r="AL171" s="1324"/>
      <c r="AM171" s="1324"/>
    </row>
    <row r="172" spans="1:39" s="8" customForma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1330"/>
      <c r="S172" s="1326"/>
      <c r="T172" s="1326"/>
      <c r="U172" s="1326"/>
      <c r="V172" s="1326"/>
      <c r="W172" s="1326"/>
      <c r="X172" s="1326"/>
      <c r="Y172" s="1326"/>
      <c r="Z172" s="1326"/>
      <c r="AA172" s="1326"/>
      <c r="AB172" s="1326"/>
      <c r="AC172" s="1326"/>
      <c r="AD172" s="1326"/>
      <c r="AE172" s="1326"/>
      <c r="AF172" s="1326"/>
      <c r="AG172" s="1326"/>
      <c r="AH172" s="1326"/>
      <c r="AI172" s="1531"/>
      <c r="AJ172" s="1324"/>
      <c r="AK172" s="1324"/>
      <c r="AL172" s="1324"/>
      <c r="AM172" s="1324"/>
    </row>
    <row r="173" spans="1:39" s="8" customForma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1330"/>
      <c r="S173" s="1326"/>
      <c r="T173" s="1326"/>
      <c r="U173" s="1326"/>
      <c r="V173" s="1326"/>
      <c r="W173" s="1326"/>
      <c r="X173" s="1326"/>
      <c r="Y173" s="1326"/>
      <c r="Z173" s="1326"/>
      <c r="AA173" s="1326"/>
      <c r="AB173" s="1326"/>
      <c r="AC173" s="1326"/>
      <c r="AD173" s="1326"/>
      <c r="AE173" s="1326"/>
      <c r="AF173" s="1326"/>
      <c r="AG173" s="1326"/>
      <c r="AH173" s="1326"/>
      <c r="AI173" s="1324"/>
      <c r="AJ173" s="1324"/>
      <c r="AK173" s="1324"/>
      <c r="AL173" s="1324"/>
      <c r="AM173" s="1324"/>
    </row>
    <row r="174" spans="1:39" s="8" customForma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1330"/>
      <c r="S174" s="1326"/>
      <c r="T174" s="1326"/>
      <c r="U174" s="1326"/>
      <c r="V174" s="1326"/>
      <c r="W174" s="1326"/>
      <c r="X174" s="1326"/>
      <c r="Y174" s="1326"/>
      <c r="Z174" s="1326"/>
      <c r="AA174" s="1326"/>
      <c r="AB174" s="1326"/>
      <c r="AC174" s="1326"/>
      <c r="AD174" s="1326"/>
      <c r="AE174" s="1326"/>
      <c r="AF174" s="1326"/>
      <c r="AG174" s="1326"/>
      <c r="AH174" s="1326"/>
      <c r="AI174" s="1324"/>
      <c r="AJ174" s="1324"/>
      <c r="AK174" s="1324"/>
      <c r="AL174" s="1324"/>
      <c r="AM174" s="1324"/>
    </row>
    <row r="175" spans="1:39" s="8" customForma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1330"/>
      <c r="S175" s="1326"/>
      <c r="T175" s="1326"/>
      <c r="U175" s="1326"/>
      <c r="V175" s="1326"/>
      <c r="W175" s="1326"/>
      <c r="X175" s="1326"/>
      <c r="Y175" s="1326"/>
      <c r="Z175" s="1326"/>
      <c r="AA175" s="1326"/>
      <c r="AB175" s="1326"/>
      <c r="AC175" s="1326"/>
      <c r="AD175" s="1326"/>
      <c r="AE175" s="1326"/>
      <c r="AF175" s="1326"/>
      <c r="AG175" s="1326"/>
      <c r="AH175" s="1326"/>
      <c r="AI175" s="1324"/>
      <c r="AJ175" s="1324"/>
      <c r="AK175" s="1324"/>
      <c r="AL175" s="1324"/>
      <c r="AM175" s="1324"/>
    </row>
    <row r="176" spans="1:39" s="8" customForma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1330"/>
      <c r="S176" s="1326"/>
      <c r="T176" s="1326"/>
      <c r="U176" s="1326"/>
      <c r="V176" s="1326"/>
      <c r="W176" s="1326"/>
      <c r="X176" s="1326"/>
      <c r="Y176" s="1326"/>
      <c r="Z176" s="1326"/>
      <c r="AA176" s="1326"/>
      <c r="AB176" s="1326"/>
      <c r="AC176" s="1326"/>
      <c r="AD176" s="1326"/>
      <c r="AE176" s="1326"/>
      <c r="AF176" s="1326"/>
      <c r="AG176" s="1326"/>
      <c r="AH176" s="1326"/>
      <c r="AI176" s="1324"/>
      <c r="AJ176" s="1324"/>
      <c r="AK176" s="1324"/>
      <c r="AL176" s="1324"/>
      <c r="AM176" s="1324"/>
    </row>
    <row r="177" spans="1:39" s="8" customForma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1330"/>
      <c r="S177" s="1326"/>
      <c r="T177" s="1326"/>
      <c r="U177" s="1326"/>
      <c r="V177" s="1326"/>
      <c r="W177" s="1326"/>
      <c r="X177" s="1326"/>
      <c r="Y177" s="1326"/>
      <c r="Z177" s="1326"/>
      <c r="AA177" s="1326"/>
      <c r="AB177" s="1326"/>
      <c r="AC177" s="1326"/>
      <c r="AD177" s="1326"/>
      <c r="AE177" s="1326"/>
      <c r="AF177" s="1326"/>
      <c r="AG177" s="1326"/>
      <c r="AH177" s="1326"/>
      <c r="AI177" s="1531"/>
      <c r="AJ177" s="1324"/>
      <c r="AK177" s="1324"/>
      <c r="AL177" s="1324"/>
      <c r="AM177" s="1324"/>
    </row>
    <row r="178" spans="1:39" s="8" customForma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1330"/>
      <c r="S178" s="1326"/>
      <c r="T178" s="1326"/>
      <c r="U178" s="1326"/>
      <c r="V178" s="1326"/>
      <c r="W178" s="1326"/>
      <c r="X178" s="1326"/>
      <c r="Y178" s="1326"/>
      <c r="Z178" s="1326"/>
      <c r="AA178" s="1326"/>
      <c r="AB178" s="1326"/>
      <c r="AC178" s="1326"/>
      <c r="AD178" s="1326"/>
      <c r="AE178" s="1326"/>
      <c r="AF178" s="1326"/>
      <c r="AG178" s="1326"/>
      <c r="AH178" s="1326"/>
      <c r="AI178" s="1324"/>
      <c r="AJ178" s="1324"/>
      <c r="AK178" s="1324"/>
      <c r="AL178" s="1324"/>
      <c r="AM178" s="1324"/>
    </row>
    <row r="179" spans="1:39" s="8" customForma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1330"/>
      <c r="S179" s="1326"/>
      <c r="T179" s="1326"/>
      <c r="U179" s="1326"/>
      <c r="V179" s="1326"/>
      <c r="W179" s="1326"/>
      <c r="X179" s="1326"/>
      <c r="Y179" s="1326"/>
      <c r="Z179" s="1326"/>
      <c r="AA179" s="1326"/>
      <c r="AB179" s="1326"/>
      <c r="AC179" s="1326"/>
      <c r="AD179" s="1326"/>
      <c r="AE179" s="1326"/>
      <c r="AF179" s="1326"/>
      <c r="AG179" s="1326"/>
      <c r="AH179" s="1326"/>
      <c r="AI179" s="1324"/>
      <c r="AJ179" s="1324"/>
      <c r="AK179" s="1324"/>
      <c r="AL179" s="1324"/>
      <c r="AM179" s="1324"/>
    </row>
    <row r="180" spans="1:39" s="8" customForma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1330"/>
      <c r="S180" s="1326"/>
      <c r="T180" s="1527" t="s">
        <v>48</v>
      </c>
      <c r="U180" s="1526"/>
      <c r="V180" s="1526"/>
      <c r="W180" s="1526"/>
      <c r="X180" s="1526"/>
      <c r="Y180" s="1526"/>
      <c r="Z180" s="1526"/>
      <c r="AA180" s="1526"/>
      <c r="AB180" s="1526"/>
      <c r="AC180" s="1526"/>
      <c r="AD180" s="1526"/>
      <c r="AE180" s="1526"/>
      <c r="AF180" s="1526"/>
      <c r="AG180" s="1526"/>
      <c r="AH180" s="1326"/>
      <c r="AI180" s="1324"/>
      <c r="AJ180" s="1324"/>
      <c r="AK180" s="1324"/>
      <c r="AL180" s="1324"/>
      <c r="AM180" s="1324"/>
    </row>
    <row r="181" spans="1:39" s="8" customForma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1330"/>
      <c r="S181" s="1326"/>
      <c r="T181" s="1530"/>
      <c r="U181" s="1526" t="s">
        <v>108</v>
      </c>
      <c r="V181" s="1526" t="s">
        <v>109</v>
      </c>
      <c r="W181" s="1526" t="s">
        <v>110</v>
      </c>
      <c r="X181" s="1526" t="s">
        <v>111</v>
      </c>
      <c r="Y181" s="1526" t="s">
        <v>112</v>
      </c>
      <c r="Z181" s="1526" t="s">
        <v>113</v>
      </c>
      <c r="AA181" s="1526" t="s">
        <v>114</v>
      </c>
      <c r="AB181" s="1526" t="s">
        <v>115</v>
      </c>
      <c r="AC181" s="1526" t="s">
        <v>116</v>
      </c>
      <c r="AD181" s="1526" t="s">
        <v>117</v>
      </c>
      <c r="AE181" s="1526" t="s">
        <v>118</v>
      </c>
      <c r="AF181" s="1526" t="s">
        <v>119</v>
      </c>
      <c r="AG181" s="1526"/>
      <c r="AH181" s="1326"/>
      <c r="AI181" s="1324"/>
      <c r="AJ181" s="1324"/>
      <c r="AK181" s="1324"/>
      <c r="AL181" s="1324"/>
      <c r="AM181" s="1324"/>
    </row>
    <row r="182" spans="1:39" s="8" customForma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1330"/>
      <c r="S182" s="1326"/>
      <c r="T182" s="1525" t="s">
        <v>64</v>
      </c>
      <c r="U182" s="1532">
        <f>E101</f>
        <v>124.8431023600003</v>
      </c>
      <c r="V182" s="1532">
        <f t="shared" ref="V182:AF182" si="9">F101</f>
        <v>139.99543673000011</v>
      </c>
      <c r="W182" s="1532">
        <f t="shared" si="9"/>
        <v>124.98856547000025</v>
      </c>
      <c r="X182" s="1532">
        <f t="shared" si="9"/>
        <v>128.1355767499999</v>
      </c>
      <c r="Y182" s="1532">
        <f t="shared" si="9"/>
        <v>115.73566837999988</v>
      </c>
      <c r="Z182" s="1532">
        <f t="shared" si="9"/>
        <v>111.05253566000033</v>
      </c>
      <c r="AA182" s="1532">
        <f t="shared" si="9"/>
        <v>105.73514576000008</v>
      </c>
      <c r="AB182" s="1532">
        <f t="shared" si="9"/>
        <v>105.92613050999998</v>
      </c>
      <c r="AC182" s="1532">
        <f t="shared" si="9"/>
        <v>106.62306685000001</v>
      </c>
      <c r="AD182" s="1532">
        <f t="shared" si="9"/>
        <v>103.34960481999993</v>
      </c>
      <c r="AE182" s="1532">
        <f t="shared" si="9"/>
        <v>107.6168926399999</v>
      </c>
      <c r="AF182" s="1532">
        <f t="shared" si="9"/>
        <v>109.36589740000005</v>
      </c>
      <c r="AG182" s="1476">
        <f>SUM(U182:AF182)</f>
        <v>1383.3676233300007</v>
      </c>
      <c r="AH182" s="1326"/>
      <c r="AI182" s="1324"/>
      <c r="AJ182" s="1324"/>
      <c r="AK182" s="1324"/>
      <c r="AL182" s="1324"/>
      <c r="AM182" s="1324"/>
    </row>
    <row r="183" spans="1:39" s="8" customForma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1330"/>
      <c r="S183" s="1326"/>
      <c r="T183" s="1525" t="s">
        <v>303</v>
      </c>
      <c r="U183" s="1532">
        <f>E91</f>
        <v>76.329855500000107</v>
      </c>
      <c r="V183" s="1532">
        <f t="shared" ref="V183:AF183" si="10">F91</f>
        <v>79.09314479999999</v>
      </c>
      <c r="W183" s="1532">
        <f t="shared" si="10"/>
        <v>85.754727999999972</v>
      </c>
      <c r="X183" s="1532">
        <f t="shared" si="10"/>
        <v>80.848119300000022</v>
      </c>
      <c r="Y183" s="1532">
        <f t="shared" si="10"/>
        <v>75.7501618000001</v>
      </c>
      <c r="Z183" s="1532">
        <f t="shared" si="10"/>
        <v>72.438438699999935</v>
      </c>
      <c r="AA183" s="1532">
        <f t="shared" si="10"/>
        <v>70.392429999999976</v>
      </c>
      <c r="AB183" s="1532">
        <f t="shared" si="10"/>
        <v>69.297306099999929</v>
      </c>
      <c r="AC183" s="1532">
        <f t="shared" si="10"/>
        <v>67.473867499999997</v>
      </c>
      <c r="AD183" s="1532">
        <f t="shared" si="10"/>
        <v>69.570734400000006</v>
      </c>
      <c r="AE183" s="1532">
        <f t="shared" si="10"/>
        <v>66.63733339999996</v>
      </c>
      <c r="AF183" s="1532">
        <f t="shared" si="10"/>
        <v>72.913658799999993</v>
      </c>
      <c r="AG183" s="1476">
        <f t="shared" ref="AG183:AG186" si="11">SUM(U183:AF183)</f>
        <v>886.4997783</v>
      </c>
      <c r="AH183" s="1326"/>
      <c r="AI183" s="1324"/>
      <c r="AJ183" s="1324"/>
      <c r="AK183" s="1324"/>
      <c r="AL183" s="1324"/>
      <c r="AM183" s="1324"/>
    </row>
    <row r="184" spans="1:39" s="8" customForma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1330"/>
      <c r="S184" s="1326"/>
      <c r="T184" s="1530" t="s">
        <v>18</v>
      </c>
      <c r="U184" s="1532">
        <f>E96</f>
        <v>33.785656799999998</v>
      </c>
      <c r="V184" s="1532">
        <f t="shared" ref="V184:AF184" si="12">F96</f>
        <v>31.365362100000013</v>
      </c>
      <c r="W184" s="1532">
        <f t="shared" si="12"/>
        <v>32.516934000000042</v>
      </c>
      <c r="X184" s="1532">
        <f t="shared" si="12"/>
        <v>29.640530299999973</v>
      </c>
      <c r="Y184" s="1532">
        <f t="shared" si="12"/>
        <v>30.554708900000001</v>
      </c>
      <c r="Z184" s="1532">
        <f t="shared" si="12"/>
        <v>28.499456899999938</v>
      </c>
      <c r="AA184" s="1532">
        <f t="shared" si="12"/>
        <v>29.113567200000052</v>
      </c>
      <c r="AB184" s="1532">
        <f t="shared" si="12"/>
        <v>28.931529300000019</v>
      </c>
      <c r="AC184" s="1532">
        <f t="shared" si="12"/>
        <v>28.548726900000002</v>
      </c>
      <c r="AD184" s="1532">
        <f t="shared" si="12"/>
        <v>30.438983899999997</v>
      </c>
      <c r="AE184" s="1532">
        <f t="shared" si="12"/>
        <v>30.503022499999929</v>
      </c>
      <c r="AF184" s="1532">
        <f t="shared" si="12"/>
        <v>31.329369700000012</v>
      </c>
      <c r="AG184" s="1476">
        <f t="shared" si="11"/>
        <v>365.22784849999999</v>
      </c>
      <c r="AH184" s="1326"/>
      <c r="AI184" s="1324"/>
      <c r="AJ184" s="1324"/>
      <c r="AK184" s="1324"/>
      <c r="AL184" s="1324"/>
      <c r="AM184" s="1324"/>
    </row>
    <row r="185" spans="1:39" s="8" customForma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43"/>
      <c r="O185" s="2"/>
      <c r="P185" s="2"/>
      <c r="Q185" s="2"/>
      <c r="R185" s="1330"/>
      <c r="S185" s="1326"/>
      <c r="T185" s="1525" t="s">
        <v>17</v>
      </c>
      <c r="U185" s="1532">
        <f>E51</f>
        <v>29.981023299999986</v>
      </c>
      <c r="V185" s="1532">
        <f t="shared" ref="V185:AF185" si="13">F51</f>
        <v>26.573458299999992</v>
      </c>
      <c r="W185" s="1532">
        <f t="shared" si="13"/>
        <v>29.797794800000002</v>
      </c>
      <c r="X185" s="1532">
        <f t="shared" si="13"/>
        <v>27.511927499999981</v>
      </c>
      <c r="Y185" s="1532">
        <f t="shared" si="13"/>
        <v>26.322032700000001</v>
      </c>
      <c r="Z185" s="1532">
        <f t="shared" si="13"/>
        <v>24.630094500000016</v>
      </c>
      <c r="AA185" s="1532">
        <f t="shared" si="13"/>
        <v>24.956333869999998</v>
      </c>
      <c r="AB185" s="1532">
        <f t="shared" si="13"/>
        <v>24.084237299999991</v>
      </c>
      <c r="AC185" s="1532">
        <f t="shared" si="13"/>
        <v>23.487650900000006</v>
      </c>
      <c r="AD185" s="1532">
        <f t="shared" si="13"/>
        <v>25.2532055</v>
      </c>
      <c r="AE185" s="1532">
        <f t="shared" si="13"/>
        <v>26.824612099999989</v>
      </c>
      <c r="AF185" s="1532">
        <f t="shared" si="13"/>
        <v>27.858531799999984</v>
      </c>
      <c r="AG185" s="1476">
        <f t="shared" si="11"/>
        <v>317.28090256999991</v>
      </c>
      <c r="AH185" s="1326"/>
      <c r="AI185" s="1324"/>
      <c r="AJ185" s="1324"/>
      <c r="AK185" s="1324"/>
      <c r="AL185" s="1324"/>
      <c r="AM185" s="1324"/>
    </row>
    <row r="186" spans="1:39" s="8" customForma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1330"/>
      <c r="S186" s="1326"/>
      <c r="T186" s="1530" t="s">
        <v>37</v>
      </c>
      <c r="U186" s="1532">
        <f>E16</f>
        <v>24.86631659999999</v>
      </c>
      <c r="V186" s="1532">
        <f t="shared" ref="V186:AF186" si="14">F16</f>
        <v>20.509867299999996</v>
      </c>
      <c r="W186" s="1532">
        <f t="shared" si="14"/>
        <v>23.032323999999999</v>
      </c>
      <c r="X186" s="1532">
        <f t="shared" si="14"/>
        <v>21.234586100000012</v>
      </c>
      <c r="Y186" s="1532">
        <f t="shared" si="14"/>
        <v>20.179978299999984</v>
      </c>
      <c r="Z186" s="1532">
        <f t="shared" si="14"/>
        <v>17.808275699999992</v>
      </c>
      <c r="AA186" s="1532">
        <f t="shared" si="14"/>
        <v>17.594269799999985</v>
      </c>
      <c r="AB186" s="1532">
        <f t="shared" si="14"/>
        <v>18.04486900000003</v>
      </c>
      <c r="AC186" s="1532">
        <f t="shared" si="14"/>
        <v>19.761035599999996</v>
      </c>
      <c r="AD186" s="1532">
        <f t="shared" si="14"/>
        <v>21.681639699999984</v>
      </c>
      <c r="AE186" s="1532">
        <f t="shared" si="14"/>
        <v>21.423146000000024</v>
      </c>
      <c r="AF186" s="1532">
        <f t="shared" si="14"/>
        <v>22.260586300000003</v>
      </c>
      <c r="AG186" s="1476">
        <f t="shared" si="11"/>
        <v>248.39689440000001</v>
      </c>
      <c r="AH186" s="1326"/>
      <c r="AI186" s="1324"/>
      <c r="AJ186" s="1324"/>
      <c r="AK186" s="1324"/>
      <c r="AL186" s="1324"/>
      <c r="AM186" s="1324"/>
    </row>
    <row r="187" spans="1:39" s="8" customForma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1330"/>
      <c r="S187" s="1326"/>
      <c r="T187" s="1525"/>
      <c r="U187" s="1532"/>
      <c r="V187" s="1532"/>
      <c r="W187" s="1532"/>
      <c r="X187" s="1532"/>
      <c r="Y187" s="1532"/>
      <c r="Z187" s="1532"/>
      <c r="AA187" s="1532"/>
      <c r="AB187" s="1532"/>
      <c r="AC187" s="1532"/>
      <c r="AD187" s="1532"/>
      <c r="AE187" s="1532"/>
      <c r="AF187" s="1532"/>
      <c r="AG187" s="1476"/>
      <c r="AH187" s="1326"/>
      <c r="AI187" s="1533"/>
      <c r="AJ187" s="1324"/>
      <c r="AK187" s="1324"/>
      <c r="AL187" s="1324"/>
      <c r="AM187" s="1324"/>
    </row>
    <row r="188" spans="1:39" s="8" customForma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1330"/>
      <c r="S188" s="1326"/>
      <c r="T188" s="1525"/>
      <c r="U188" s="1532"/>
      <c r="V188" s="1532"/>
      <c r="W188" s="1532"/>
      <c r="X188" s="1532"/>
      <c r="Y188" s="1532"/>
      <c r="Z188" s="1532"/>
      <c r="AA188" s="1532"/>
      <c r="AB188" s="1532"/>
      <c r="AC188" s="1532"/>
      <c r="AD188" s="1532"/>
      <c r="AE188" s="1532"/>
      <c r="AF188" s="1532"/>
      <c r="AG188" s="1476"/>
      <c r="AH188" s="1326"/>
      <c r="AI188" s="1324"/>
      <c r="AJ188" s="1324"/>
      <c r="AK188" s="1324"/>
      <c r="AL188" s="1324"/>
      <c r="AM188" s="1324"/>
    </row>
    <row r="189" spans="1:39" s="8" customForma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1330"/>
      <c r="S189" s="1326"/>
      <c r="T189" s="1326"/>
      <c r="U189" s="1326"/>
      <c r="V189" s="1326"/>
      <c r="W189" s="1326"/>
      <c r="X189" s="1326"/>
      <c r="Y189" s="1326"/>
      <c r="Z189" s="1326"/>
      <c r="AA189" s="1326"/>
      <c r="AB189" s="1326"/>
      <c r="AC189" s="1326"/>
      <c r="AD189" s="1326"/>
      <c r="AE189" s="1326"/>
      <c r="AF189" s="1326"/>
      <c r="AG189" s="1326"/>
      <c r="AH189" s="1326"/>
      <c r="AI189" s="1324"/>
      <c r="AJ189" s="1324"/>
      <c r="AK189" s="1324"/>
      <c r="AL189" s="1324"/>
      <c r="AM189" s="1324"/>
    </row>
    <row r="190" spans="1:39" s="8" customForma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1330"/>
      <c r="S190" s="1326"/>
      <c r="T190" s="1326"/>
      <c r="U190" s="1326"/>
      <c r="V190" s="1326"/>
      <c r="W190" s="1326"/>
      <c r="X190" s="1326"/>
      <c r="Y190" s="1326"/>
      <c r="Z190" s="1326"/>
      <c r="AA190" s="1326"/>
      <c r="AB190" s="1326"/>
      <c r="AC190" s="1326"/>
      <c r="AD190" s="1326"/>
      <c r="AE190" s="1326"/>
      <c r="AF190" s="1326"/>
      <c r="AG190" s="1326"/>
      <c r="AH190" s="1326"/>
      <c r="AI190" s="1324"/>
      <c r="AJ190" s="1324"/>
      <c r="AK190" s="1324"/>
      <c r="AL190" s="1324"/>
      <c r="AM190" s="1324"/>
    </row>
    <row r="191" spans="1:39" s="8" customForma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1330"/>
      <c r="S191" s="1326"/>
      <c r="T191" s="1326"/>
      <c r="U191" s="1326"/>
      <c r="V191" s="1326"/>
      <c r="W191" s="1326"/>
      <c r="X191" s="1326"/>
      <c r="Y191" s="1326"/>
      <c r="Z191" s="1326"/>
      <c r="AA191" s="1326"/>
      <c r="AB191" s="1326"/>
      <c r="AC191" s="1326"/>
      <c r="AD191" s="1326"/>
      <c r="AE191" s="1326"/>
      <c r="AF191" s="1326"/>
      <c r="AG191" s="1326"/>
      <c r="AH191" s="1326"/>
      <c r="AI191" s="1324"/>
      <c r="AJ191" s="1324"/>
      <c r="AK191" s="1324"/>
      <c r="AL191" s="1324"/>
      <c r="AM191" s="1324"/>
    </row>
    <row r="192" spans="1:39" s="8" customForma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1330"/>
      <c r="S192" s="1326"/>
      <c r="T192" s="1326"/>
      <c r="U192" s="1326"/>
      <c r="V192" s="1326"/>
      <c r="W192" s="1326"/>
      <c r="X192" s="1326"/>
      <c r="Y192" s="1326"/>
      <c r="Z192" s="1326"/>
      <c r="AA192" s="1326"/>
      <c r="AB192" s="1326"/>
      <c r="AC192" s="1326"/>
      <c r="AD192" s="1326"/>
      <c r="AE192" s="1326"/>
      <c r="AF192" s="1326"/>
      <c r="AG192" s="1326"/>
      <c r="AH192" s="1326"/>
      <c r="AI192" s="1324"/>
      <c r="AJ192" s="1324"/>
      <c r="AK192" s="1324"/>
      <c r="AL192" s="1324"/>
      <c r="AM192" s="1324"/>
    </row>
    <row r="193" spans="1:39" s="8" customForma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1330"/>
      <c r="S193" s="1326"/>
      <c r="T193" s="1326"/>
      <c r="U193" s="1326"/>
      <c r="V193" s="1326"/>
      <c r="W193" s="1326"/>
      <c r="X193" s="1326"/>
      <c r="Y193" s="1326"/>
      <c r="Z193" s="1326"/>
      <c r="AA193" s="1326"/>
      <c r="AB193" s="1326"/>
      <c r="AC193" s="1326"/>
      <c r="AD193" s="1326"/>
      <c r="AE193" s="1326"/>
      <c r="AF193" s="1326"/>
      <c r="AG193" s="1326"/>
      <c r="AH193" s="1326"/>
      <c r="AI193" s="1324"/>
      <c r="AJ193" s="1324"/>
      <c r="AK193" s="1324"/>
      <c r="AL193" s="1324"/>
      <c r="AM193" s="1324"/>
    </row>
    <row r="194" spans="1:39" s="8" customForma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1330"/>
      <c r="S194" s="1326"/>
      <c r="T194" s="1326"/>
      <c r="U194" s="1326"/>
      <c r="V194" s="1326"/>
      <c r="W194" s="1326"/>
      <c r="X194" s="1326"/>
      <c r="Y194" s="1326"/>
      <c r="Z194" s="1326"/>
      <c r="AA194" s="1326"/>
      <c r="AB194" s="1326"/>
      <c r="AC194" s="1326"/>
      <c r="AD194" s="1326"/>
      <c r="AE194" s="1326"/>
      <c r="AF194" s="1326"/>
      <c r="AG194" s="1326"/>
      <c r="AH194" s="1326"/>
      <c r="AI194" s="1324"/>
      <c r="AJ194" s="1324"/>
      <c r="AK194" s="1324"/>
      <c r="AL194" s="1324"/>
      <c r="AM194" s="1324"/>
    </row>
    <row r="195" spans="1:39" s="8" customForma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1330"/>
      <c r="S195" s="1326"/>
      <c r="T195" s="1326"/>
      <c r="U195" s="1326"/>
      <c r="V195" s="1326"/>
      <c r="W195" s="1326"/>
      <c r="X195" s="1326"/>
      <c r="Y195" s="1326"/>
      <c r="Z195" s="1326"/>
      <c r="AA195" s="1326"/>
      <c r="AB195" s="1326"/>
      <c r="AC195" s="1326"/>
      <c r="AD195" s="1326"/>
      <c r="AE195" s="1326"/>
      <c r="AF195" s="1326"/>
      <c r="AG195" s="1326"/>
      <c r="AH195" s="1326"/>
      <c r="AI195" s="1324"/>
      <c r="AJ195" s="1324"/>
      <c r="AK195" s="1324"/>
      <c r="AL195" s="1324"/>
      <c r="AM195" s="1324"/>
    </row>
    <row r="196" spans="1:39" s="8" customFormat="1">
      <c r="A196" s="2"/>
      <c r="B196" s="2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1329"/>
      <c r="S196" s="1326"/>
      <c r="T196" s="1326"/>
      <c r="U196" s="1326"/>
      <c r="V196" s="1326"/>
      <c r="W196" s="1326"/>
      <c r="X196" s="1326"/>
      <c r="Y196" s="1326"/>
      <c r="Z196" s="1326"/>
      <c r="AA196" s="1326"/>
      <c r="AB196" s="1326"/>
      <c r="AC196" s="1326"/>
      <c r="AD196" s="1326"/>
      <c r="AE196" s="1326"/>
      <c r="AF196" s="1326"/>
      <c r="AG196" s="1326"/>
      <c r="AH196" s="1326"/>
      <c r="AI196" s="1324"/>
      <c r="AJ196" s="1324"/>
      <c r="AK196" s="1324"/>
      <c r="AL196" s="1324"/>
      <c r="AM196" s="1324"/>
    </row>
    <row r="197" spans="1:39" s="8" customFormat="1">
      <c r="A197" s="2"/>
      <c r="B197" s="2"/>
      <c r="C197" s="20"/>
      <c r="D197" s="20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1330"/>
      <c r="S197" s="1326"/>
      <c r="T197" s="1326"/>
      <c r="U197" s="1326"/>
      <c r="V197" s="1326"/>
      <c r="W197" s="1326"/>
      <c r="X197" s="1326"/>
      <c r="Y197" s="1326"/>
      <c r="Z197" s="1326"/>
      <c r="AA197" s="1326"/>
      <c r="AB197" s="1326"/>
      <c r="AC197" s="1326"/>
      <c r="AD197" s="1326"/>
      <c r="AE197" s="1326"/>
      <c r="AF197" s="1326"/>
      <c r="AG197" s="1326"/>
      <c r="AH197" s="1326"/>
      <c r="AI197" s="1324"/>
      <c r="AJ197" s="1324"/>
      <c r="AK197" s="1324"/>
      <c r="AL197" s="1324"/>
      <c r="AM197" s="1324"/>
    </row>
    <row r="198" spans="1:39" s="8" customFormat="1">
      <c r="A198" s="2"/>
      <c r="B198" s="2"/>
      <c r="C198" s="2"/>
      <c r="D198" s="2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1534"/>
      <c r="S198" s="1326"/>
      <c r="T198" s="1326"/>
      <c r="U198" s="1326"/>
      <c r="V198" s="1326"/>
      <c r="W198" s="1326"/>
      <c r="X198" s="1326"/>
      <c r="Y198" s="1326"/>
      <c r="Z198" s="1326"/>
      <c r="AA198" s="1326"/>
      <c r="AB198" s="1326"/>
      <c r="AC198" s="1326"/>
      <c r="AD198" s="1326"/>
      <c r="AE198" s="1326"/>
      <c r="AF198" s="1326"/>
      <c r="AG198" s="1326"/>
      <c r="AH198" s="1326"/>
      <c r="AI198" s="1324"/>
      <c r="AJ198" s="1324"/>
      <c r="AK198" s="1324"/>
      <c r="AL198" s="1324"/>
      <c r="AM198" s="1324"/>
    </row>
    <row r="199" spans="1:39" s="8" customForma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1329"/>
      <c r="S199" s="1326"/>
      <c r="T199" s="1326"/>
      <c r="U199" s="1326"/>
      <c r="V199" s="1326"/>
      <c r="W199" s="1326"/>
      <c r="X199" s="1326"/>
      <c r="Y199" s="1326"/>
      <c r="Z199" s="1326"/>
      <c r="AA199" s="1326"/>
      <c r="AB199" s="1326"/>
      <c r="AC199" s="1326"/>
      <c r="AD199" s="1326"/>
      <c r="AE199" s="1326"/>
      <c r="AF199" s="1326"/>
      <c r="AG199" s="1326"/>
      <c r="AH199" s="1326"/>
      <c r="AI199" s="1324"/>
      <c r="AJ199" s="1324"/>
      <c r="AK199" s="1324"/>
      <c r="AL199" s="1324"/>
      <c r="AM199" s="1324"/>
    </row>
    <row r="200" spans="1:39" s="8" customForma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1330"/>
      <c r="S200" s="1326"/>
      <c r="T200" s="1326"/>
      <c r="U200" s="1326"/>
      <c r="V200" s="1326"/>
      <c r="W200" s="1326"/>
      <c r="X200" s="1326"/>
      <c r="Y200" s="1326"/>
      <c r="Z200" s="1326"/>
      <c r="AA200" s="1326"/>
      <c r="AB200" s="1326"/>
      <c r="AC200" s="1326"/>
      <c r="AD200" s="1326"/>
      <c r="AE200" s="1326"/>
      <c r="AF200" s="1326"/>
      <c r="AG200" s="1326"/>
      <c r="AH200" s="1326"/>
      <c r="AI200" s="1324"/>
      <c r="AJ200" s="1324"/>
      <c r="AK200" s="1324"/>
      <c r="AL200" s="1324"/>
      <c r="AM200" s="1324"/>
    </row>
    <row r="201" spans="1:39" s="8" customForma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1534"/>
      <c r="S201" s="1326"/>
      <c r="T201" s="1326"/>
      <c r="U201" s="1326"/>
      <c r="V201" s="1326"/>
      <c r="W201" s="1326"/>
      <c r="X201" s="1326"/>
      <c r="Y201" s="1326"/>
      <c r="Z201" s="1326"/>
      <c r="AA201" s="1326"/>
      <c r="AB201" s="1326"/>
      <c r="AC201" s="1326"/>
      <c r="AD201" s="1326"/>
      <c r="AE201" s="1326"/>
      <c r="AF201" s="1326"/>
      <c r="AG201" s="1326"/>
      <c r="AH201" s="1326"/>
      <c r="AI201" s="1324"/>
      <c r="AJ201" s="1324"/>
      <c r="AK201" s="1324"/>
      <c r="AL201" s="1324"/>
      <c r="AM201" s="1324"/>
    </row>
    <row r="202" spans="1:39" s="8" customForma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1330"/>
      <c r="S202" s="1326"/>
      <c r="T202" s="1326"/>
      <c r="U202" s="1326"/>
      <c r="V202" s="1326"/>
      <c r="W202" s="1326"/>
      <c r="X202" s="1326"/>
      <c r="Y202" s="1326"/>
      <c r="Z202" s="1326"/>
      <c r="AA202" s="1326"/>
      <c r="AB202" s="1326"/>
      <c r="AC202" s="1326"/>
      <c r="AD202" s="1326"/>
      <c r="AE202" s="1326"/>
      <c r="AF202" s="1326"/>
      <c r="AG202" s="1326"/>
      <c r="AH202" s="1326"/>
      <c r="AI202" s="1324"/>
      <c r="AJ202" s="1324"/>
      <c r="AK202" s="1324"/>
      <c r="AL202" s="1324"/>
      <c r="AM202" s="1324"/>
    </row>
    <row r="203" spans="1:39" s="8" customFormat="1">
      <c r="A203" s="2"/>
      <c r="B203" s="2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1329"/>
      <c r="S203" s="1326"/>
      <c r="T203" s="1326"/>
      <c r="U203" s="1326"/>
      <c r="V203" s="1326"/>
      <c r="W203" s="1326"/>
      <c r="X203" s="1326"/>
      <c r="Y203" s="1326"/>
      <c r="Z203" s="1326"/>
      <c r="AA203" s="1326"/>
      <c r="AB203" s="1326"/>
      <c r="AC203" s="1326"/>
      <c r="AD203" s="1326"/>
      <c r="AE203" s="1326"/>
      <c r="AF203" s="1326"/>
      <c r="AG203" s="1326"/>
      <c r="AH203" s="1326"/>
      <c r="AI203" s="1324"/>
      <c r="AJ203" s="1324"/>
      <c r="AK203" s="1324"/>
      <c r="AL203" s="1324"/>
      <c r="AM203" s="1324"/>
    </row>
    <row r="204" spans="1:39" s="8" customFormat="1">
      <c r="A204" s="2"/>
      <c r="B204" s="2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1329"/>
      <c r="S204" s="1326"/>
      <c r="T204" s="1326"/>
      <c r="U204" s="1326"/>
      <c r="V204" s="1326"/>
      <c r="W204" s="1326"/>
      <c r="X204" s="1326"/>
      <c r="Y204" s="1326"/>
      <c r="Z204" s="1326"/>
      <c r="AA204" s="1326"/>
      <c r="AB204" s="1326"/>
      <c r="AC204" s="1326"/>
      <c r="AD204" s="1326"/>
      <c r="AE204" s="1326"/>
      <c r="AF204" s="1326"/>
      <c r="AG204" s="1326"/>
      <c r="AH204" s="1326"/>
      <c r="AI204" s="1324"/>
      <c r="AJ204" s="1324"/>
      <c r="AK204" s="1324"/>
      <c r="AL204" s="1324"/>
      <c r="AM204" s="1324"/>
    </row>
    <row r="205" spans="1:39" s="8" customFormat="1">
      <c r="A205" s="2"/>
      <c r="B205" s="2"/>
      <c r="C205" s="3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1330"/>
      <c r="S205" s="1326"/>
      <c r="T205" s="1326"/>
      <c r="U205" s="1326"/>
      <c r="V205" s="1326"/>
      <c r="W205" s="1326"/>
      <c r="X205" s="1326"/>
      <c r="Y205" s="1326"/>
      <c r="Z205" s="1326"/>
      <c r="AA205" s="1326"/>
      <c r="AB205" s="1326"/>
      <c r="AC205" s="1326"/>
      <c r="AD205" s="1326"/>
      <c r="AE205" s="1326"/>
      <c r="AF205" s="1326"/>
      <c r="AG205" s="1326"/>
      <c r="AH205" s="1326"/>
      <c r="AI205" s="1324"/>
      <c r="AJ205" s="1324"/>
      <c r="AK205" s="1324"/>
      <c r="AL205" s="1324"/>
      <c r="AM205" s="1324"/>
    </row>
    <row r="206" spans="1:39" s="8" customFormat="1">
      <c r="A206" s="2"/>
      <c r="B206" s="2"/>
      <c r="C206" s="4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1330"/>
      <c r="S206" s="1326"/>
      <c r="T206" s="1326"/>
      <c r="U206" s="1326"/>
      <c r="V206" s="1326"/>
      <c r="W206" s="1326"/>
      <c r="X206" s="1326"/>
      <c r="Y206" s="1326"/>
      <c r="Z206" s="1326"/>
      <c r="AA206" s="1326"/>
      <c r="AB206" s="1326"/>
      <c r="AC206" s="1326"/>
      <c r="AD206" s="1326"/>
      <c r="AE206" s="1326"/>
      <c r="AF206" s="1326"/>
      <c r="AG206" s="1326"/>
      <c r="AH206" s="1326"/>
      <c r="AI206" s="1324"/>
      <c r="AJ206" s="1324"/>
      <c r="AK206" s="1324"/>
      <c r="AL206" s="1324"/>
      <c r="AM206" s="1324"/>
    </row>
    <row r="207" spans="1:39" s="8" customFormat="1">
      <c r="A207" s="2"/>
      <c r="B207" s="2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1534"/>
      <c r="S207" s="1326"/>
      <c r="T207" s="1326"/>
      <c r="U207" s="1326"/>
      <c r="V207" s="1326"/>
      <c r="W207" s="1326"/>
      <c r="X207" s="1326"/>
      <c r="Y207" s="1326"/>
      <c r="Z207" s="1326"/>
      <c r="AA207" s="1326"/>
      <c r="AB207" s="1326"/>
      <c r="AC207" s="1326"/>
      <c r="AD207" s="1326"/>
      <c r="AE207" s="1326"/>
      <c r="AF207" s="1326"/>
      <c r="AG207" s="1326"/>
      <c r="AH207" s="1326"/>
      <c r="AI207" s="1324"/>
      <c r="AJ207" s="1324"/>
      <c r="AK207" s="1324"/>
      <c r="AL207" s="1324"/>
      <c r="AM207" s="1324"/>
    </row>
    <row r="208" spans="1:39" s="8" customFormat="1">
      <c r="A208" s="2"/>
      <c r="B208" s="2"/>
      <c r="C208" s="4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1330"/>
      <c r="S208" s="1326"/>
      <c r="T208" s="1326"/>
      <c r="U208" s="1326"/>
      <c r="V208" s="1326"/>
      <c r="W208" s="1326"/>
      <c r="X208" s="1326"/>
      <c r="Y208" s="1326"/>
      <c r="Z208" s="1326"/>
      <c r="AA208" s="1326"/>
      <c r="AB208" s="1326"/>
      <c r="AC208" s="1326"/>
      <c r="AD208" s="1326"/>
      <c r="AE208" s="1326"/>
      <c r="AF208" s="1326"/>
      <c r="AG208" s="1326"/>
      <c r="AH208" s="1326"/>
      <c r="AI208" s="1324"/>
      <c r="AJ208" s="1324"/>
      <c r="AK208" s="1324"/>
      <c r="AL208" s="1324"/>
      <c r="AM208" s="1324"/>
    </row>
    <row r="209" spans="1:39" s="8" customFormat="1">
      <c r="A209" s="2"/>
      <c r="B209" s="2"/>
      <c r="C209" s="4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1330"/>
      <c r="S209" s="1326"/>
      <c r="T209" s="1326"/>
      <c r="U209" s="1326"/>
      <c r="V209" s="1326"/>
      <c r="W209" s="1326"/>
      <c r="X209" s="1326"/>
      <c r="Y209" s="1326"/>
      <c r="Z209" s="1326"/>
      <c r="AA209" s="1326"/>
      <c r="AB209" s="1326"/>
      <c r="AC209" s="1326"/>
      <c r="AD209" s="1326"/>
      <c r="AE209" s="1326"/>
      <c r="AF209" s="1326"/>
      <c r="AG209" s="1326"/>
      <c r="AH209" s="1326"/>
      <c r="AI209" s="1324"/>
      <c r="AJ209" s="1324"/>
      <c r="AK209" s="1324"/>
      <c r="AL209" s="1324"/>
      <c r="AM209" s="1324"/>
    </row>
    <row r="210" spans="1:39" s="8" customFormat="1">
      <c r="A210" s="2"/>
      <c r="B210" s="2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1329"/>
      <c r="S210" s="1326"/>
      <c r="T210" s="1326"/>
      <c r="U210" s="1326"/>
      <c r="V210" s="1326"/>
      <c r="W210" s="1326"/>
      <c r="X210" s="1326"/>
      <c r="Y210" s="1326"/>
      <c r="Z210" s="1326"/>
      <c r="AA210" s="1326"/>
      <c r="AB210" s="1326"/>
      <c r="AC210" s="1326"/>
      <c r="AD210" s="1326"/>
      <c r="AE210" s="1326"/>
      <c r="AF210" s="1326"/>
      <c r="AG210" s="1326"/>
      <c r="AH210" s="1326"/>
      <c r="AI210" s="1324"/>
      <c r="AJ210" s="1324"/>
      <c r="AK210" s="1324"/>
      <c r="AL210" s="1324"/>
      <c r="AM210" s="1324"/>
    </row>
    <row r="211" spans="1:39" s="8" customFormat="1">
      <c r="A211" s="2"/>
      <c r="B211" s="2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1329"/>
      <c r="S211" s="1326"/>
      <c r="T211" s="1326"/>
      <c r="U211" s="1326"/>
      <c r="V211" s="1326"/>
      <c r="W211" s="1326"/>
      <c r="X211" s="1326"/>
      <c r="Y211" s="1326"/>
      <c r="Z211" s="1326"/>
      <c r="AA211" s="1326"/>
      <c r="AB211" s="1326"/>
      <c r="AC211" s="1326"/>
      <c r="AD211" s="1326"/>
      <c r="AE211" s="1326"/>
      <c r="AF211" s="1326"/>
      <c r="AG211" s="1326"/>
      <c r="AH211" s="1326"/>
      <c r="AI211" s="1324"/>
      <c r="AJ211" s="1324"/>
      <c r="AK211" s="1324"/>
      <c r="AL211" s="1324"/>
      <c r="AM211" s="1324"/>
    </row>
    <row r="212" spans="1:39" s="8" customFormat="1">
      <c r="A212" s="2"/>
      <c r="B212" s="2"/>
      <c r="C212" s="36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1330"/>
      <c r="S212" s="1326"/>
      <c r="T212" s="1326"/>
      <c r="U212" s="1326"/>
      <c r="V212" s="1326"/>
      <c r="W212" s="1326"/>
      <c r="X212" s="1326"/>
      <c r="Y212" s="1326"/>
      <c r="Z212" s="1326"/>
      <c r="AA212" s="1326"/>
      <c r="AB212" s="1326"/>
      <c r="AC212" s="1326"/>
      <c r="AD212" s="1326"/>
      <c r="AE212" s="1326"/>
      <c r="AF212" s="1326"/>
      <c r="AG212" s="1326"/>
      <c r="AH212" s="1326"/>
      <c r="AI212" s="1324"/>
      <c r="AJ212" s="1324"/>
      <c r="AK212" s="1324"/>
      <c r="AL212" s="1324"/>
      <c r="AM212" s="1324"/>
    </row>
    <row r="213" spans="1:39" s="8" customFormat="1">
      <c r="A213" s="2"/>
      <c r="B213" s="2"/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1330"/>
      <c r="S213" s="1326"/>
      <c r="T213" s="1326"/>
      <c r="U213" s="1326"/>
      <c r="V213" s="1326"/>
      <c r="W213" s="1326"/>
      <c r="X213" s="1326"/>
      <c r="Y213" s="1326"/>
      <c r="Z213" s="1326"/>
      <c r="AA213" s="1326"/>
      <c r="AB213" s="1326"/>
      <c r="AC213" s="1326"/>
      <c r="AD213" s="1326"/>
      <c r="AE213" s="1326"/>
      <c r="AF213" s="1326"/>
      <c r="AG213" s="1326"/>
      <c r="AH213" s="1326"/>
      <c r="AI213" s="1324"/>
      <c r="AJ213" s="1324"/>
      <c r="AK213" s="1324"/>
      <c r="AL213" s="1324"/>
      <c r="AM213" s="1324"/>
    </row>
    <row r="214" spans="1:39" s="8" customFormat="1">
      <c r="A214" s="2"/>
      <c r="B214" s="2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1329"/>
      <c r="S214" s="1326"/>
      <c r="T214" s="1326"/>
      <c r="U214" s="1326"/>
      <c r="V214" s="1326"/>
      <c r="W214" s="1326"/>
      <c r="X214" s="1326"/>
      <c r="Y214" s="1326"/>
      <c r="Z214" s="1326"/>
      <c r="AA214" s="1326"/>
      <c r="AB214" s="1326"/>
      <c r="AC214" s="1326"/>
      <c r="AD214" s="1326"/>
      <c r="AE214" s="1326"/>
      <c r="AF214" s="1326"/>
      <c r="AG214" s="1326"/>
      <c r="AH214" s="1326"/>
      <c r="AI214" s="1324"/>
      <c r="AJ214" s="1324"/>
      <c r="AK214" s="1324"/>
      <c r="AL214" s="1324"/>
      <c r="AM214" s="1324"/>
    </row>
    <row r="215" spans="1:39" s="8" customFormat="1">
      <c r="A215" s="2"/>
      <c r="B215" s="2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1329"/>
      <c r="S215" s="1326"/>
      <c r="T215" s="1326"/>
      <c r="U215" s="1326"/>
      <c r="V215" s="1326"/>
      <c r="W215" s="1326"/>
      <c r="X215" s="1326"/>
      <c r="Y215" s="1326"/>
      <c r="Z215" s="1326"/>
      <c r="AA215" s="1326"/>
      <c r="AB215" s="1326"/>
      <c r="AC215" s="1326"/>
      <c r="AD215" s="1326"/>
      <c r="AE215" s="1326"/>
      <c r="AF215" s="1326"/>
      <c r="AG215" s="1326"/>
      <c r="AH215" s="1326"/>
      <c r="AI215" s="1324"/>
      <c r="AJ215" s="1324"/>
      <c r="AK215" s="1324"/>
      <c r="AL215" s="1324"/>
      <c r="AM215" s="1324"/>
    </row>
    <row r="216" spans="1:39" s="8" customFormat="1">
      <c r="A216" s="2"/>
      <c r="B216" s="2"/>
      <c r="C216" s="3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1330"/>
      <c r="S216" s="1326"/>
      <c r="T216" s="1326"/>
      <c r="U216" s="1326"/>
      <c r="V216" s="1326"/>
      <c r="W216" s="1326"/>
      <c r="X216" s="1326"/>
      <c r="Y216" s="1326"/>
      <c r="Z216" s="1326"/>
      <c r="AA216" s="1326"/>
      <c r="AB216" s="1326"/>
      <c r="AC216" s="1326"/>
      <c r="AD216" s="1326"/>
      <c r="AE216" s="1326"/>
      <c r="AF216" s="1326"/>
      <c r="AG216" s="1326"/>
      <c r="AH216" s="1326"/>
      <c r="AI216" s="1324"/>
      <c r="AJ216" s="1324"/>
      <c r="AK216" s="1324"/>
      <c r="AL216" s="1324"/>
      <c r="AM216" s="1324"/>
    </row>
    <row r="217" spans="1:39" s="8" customFormat="1">
      <c r="A217" s="2"/>
      <c r="B217" s="2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1330"/>
      <c r="S217" s="1326"/>
      <c r="T217" s="1326"/>
      <c r="U217" s="1326"/>
      <c r="V217" s="1326"/>
      <c r="W217" s="1326"/>
      <c r="X217" s="1326"/>
      <c r="Y217" s="1326"/>
      <c r="Z217" s="1326"/>
      <c r="AA217" s="1326"/>
      <c r="AB217" s="1326"/>
      <c r="AC217" s="1326"/>
      <c r="AD217" s="1326"/>
      <c r="AE217" s="1326"/>
      <c r="AF217" s="1326"/>
      <c r="AG217" s="1326"/>
      <c r="AH217" s="1326"/>
      <c r="AI217" s="1324"/>
      <c r="AJ217" s="1324"/>
      <c r="AK217" s="1324"/>
      <c r="AL217" s="1324"/>
      <c r="AM217" s="1324"/>
    </row>
    <row r="218" spans="1:39" s="8" customFormat="1">
      <c r="A218" s="2"/>
      <c r="B218" s="2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1330"/>
      <c r="S218" s="1326"/>
      <c r="T218" s="1326"/>
      <c r="U218" s="1326"/>
      <c r="V218" s="1326"/>
      <c r="W218" s="1326"/>
      <c r="X218" s="1326"/>
      <c r="Y218" s="1326"/>
      <c r="Z218" s="1326"/>
      <c r="AA218" s="1326"/>
      <c r="AB218" s="1326"/>
      <c r="AC218" s="1326"/>
      <c r="AD218" s="1326"/>
      <c r="AE218" s="1326"/>
      <c r="AF218" s="1326"/>
      <c r="AG218" s="1326"/>
      <c r="AH218" s="1326"/>
      <c r="AI218" s="1324"/>
      <c r="AJ218" s="1324"/>
      <c r="AK218" s="1324"/>
      <c r="AL218" s="1324"/>
      <c r="AM218" s="1324"/>
    </row>
    <row r="219" spans="1:39" s="8" customFormat="1">
      <c r="A219" s="2"/>
      <c r="B219" s="2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1330"/>
      <c r="S219" s="1326"/>
      <c r="T219" s="1326"/>
      <c r="U219" s="1326"/>
      <c r="V219" s="1326"/>
      <c r="W219" s="1326"/>
      <c r="X219" s="1326"/>
      <c r="Y219" s="1326"/>
      <c r="Z219" s="1326"/>
      <c r="AA219" s="1326"/>
      <c r="AB219" s="1326"/>
      <c r="AC219" s="1326"/>
      <c r="AD219" s="1326"/>
      <c r="AE219" s="1326"/>
      <c r="AF219" s="1326"/>
      <c r="AG219" s="1326"/>
      <c r="AH219" s="1326"/>
      <c r="AI219" s="1324"/>
      <c r="AJ219" s="1324"/>
      <c r="AK219" s="1324"/>
      <c r="AL219" s="1324"/>
      <c r="AM219" s="1324"/>
    </row>
    <row r="220" spans="1:39" s="8" customFormat="1">
      <c r="A220" s="2"/>
      <c r="B220" s="2"/>
      <c r="C220" s="3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1330"/>
      <c r="S220" s="1326"/>
      <c r="T220" s="1326"/>
      <c r="U220" s="1326"/>
      <c r="V220" s="1326"/>
      <c r="W220" s="1326"/>
      <c r="X220" s="1326"/>
      <c r="Y220" s="1326"/>
      <c r="Z220" s="1326"/>
      <c r="AA220" s="1326"/>
      <c r="AB220" s="1326"/>
      <c r="AC220" s="1326"/>
      <c r="AD220" s="1326"/>
      <c r="AE220" s="1326"/>
      <c r="AF220" s="1326"/>
      <c r="AG220" s="1326"/>
      <c r="AH220" s="1326"/>
      <c r="AI220" s="1324"/>
      <c r="AJ220" s="1324"/>
      <c r="AK220" s="1324"/>
      <c r="AL220" s="1324"/>
      <c r="AM220" s="1324"/>
    </row>
    <row r="221" spans="1:39" s="8" customFormat="1">
      <c r="A221" s="2"/>
      <c r="B221" s="2"/>
      <c r="C221" s="3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1330"/>
      <c r="S221" s="1326"/>
      <c r="T221" s="1326"/>
      <c r="U221" s="1326"/>
      <c r="V221" s="1326"/>
      <c r="W221" s="1326"/>
      <c r="X221" s="1326"/>
      <c r="Y221" s="1326"/>
      <c r="Z221" s="1326"/>
      <c r="AA221" s="1326"/>
      <c r="AB221" s="1326"/>
      <c r="AC221" s="1326"/>
      <c r="AD221" s="1326"/>
      <c r="AE221" s="1326"/>
      <c r="AF221" s="1326"/>
      <c r="AG221" s="1326"/>
      <c r="AH221" s="1326"/>
      <c r="AI221" s="1324"/>
      <c r="AJ221" s="1324"/>
      <c r="AK221" s="1324"/>
      <c r="AL221" s="1324"/>
      <c r="AM221" s="1324"/>
    </row>
    <row r="222" spans="1:39" s="8" customFormat="1">
      <c r="A222" s="2"/>
      <c r="B222" s="2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1330"/>
      <c r="S222" s="1326"/>
      <c r="T222" s="1326"/>
      <c r="U222" s="1326"/>
      <c r="V222" s="1326"/>
      <c r="W222" s="1326"/>
      <c r="X222" s="1326"/>
      <c r="Y222" s="1326"/>
      <c r="Z222" s="1326"/>
      <c r="AA222" s="1326"/>
      <c r="AB222" s="1326"/>
      <c r="AC222" s="1326"/>
      <c r="AD222" s="1326"/>
      <c r="AE222" s="1326"/>
      <c r="AF222" s="1326"/>
      <c r="AG222" s="1326"/>
      <c r="AH222" s="1326"/>
      <c r="AI222" s="1324"/>
      <c r="AJ222" s="1324"/>
      <c r="AK222" s="1324"/>
      <c r="AL222" s="1324"/>
      <c r="AM222" s="1324"/>
    </row>
    <row r="223" spans="1:39" s="8" customFormat="1">
      <c r="A223" s="2"/>
      <c r="B223" s="2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1330"/>
      <c r="S223" s="1326"/>
      <c r="T223" s="1326"/>
      <c r="U223" s="1326"/>
      <c r="V223" s="1326"/>
      <c r="W223" s="1326"/>
      <c r="X223" s="1326"/>
      <c r="Y223" s="1326"/>
      <c r="Z223" s="1326"/>
      <c r="AA223" s="1326"/>
      <c r="AB223" s="1326"/>
      <c r="AC223" s="1326"/>
      <c r="AD223" s="1326"/>
      <c r="AE223" s="1326"/>
      <c r="AF223" s="1326"/>
      <c r="AG223" s="1326"/>
      <c r="AH223" s="1326"/>
      <c r="AI223" s="1324"/>
      <c r="AJ223" s="1324"/>
      <c r="AK223" s="1324"/>
      <c r="AL223" s="1324"/>
      <c r="AM223" s="1324"/>
    </row>
    <row r="224" spans="1:39" s="8" customFormat="1">
      <c r="A224" s="2"/>
      <c r="B224" s="2"/>
      <c r="C224" s="3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1330"/>
      <c r="S224" s="1326"/>
      <c r="T224" s="1326"/>
      <c r="U224" s="1326"/>
      <c r="V224" s="1326"/>
      <c r="W224" s="1326"/>
      <c r="X224" s="1326"/>
      <c r="Y224" s="1326"/>
      <c r="Z224" s="1326"/>
      <c r="AA224" s="1326"/>
      <c r="AB224" s="1326"/>
      <c r="AC224" s="1326"/>
      <c r="AD224" s="1326"/>
      <c r="AE224" s="1326"/>
      <c r="AF224" s="1326"/>
      <c r="AG224" s="1326"/>
      <c r="AH224" s="1326"/>
      <c r="AI224" s="1324"/>
      <c r="AJ224" s="1324"/>
      <c r="AK224" s="1324"/>
      <c r="AL224" s="1324"/>
      <c r="AM224" s="1324"/>
    </row>
    <row r="225" spans="1:39" s="8" customFormat="1">
      <c r="A225" s="2"/>
      <c r="B225" s="2"/>
      <c r="C225" s="3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1330"/>
      <c r="S225" s="1326"/>
      <c r="T225" s="1326"/>
      <c r="U225" s="1326"/>
      <c r="V225" s="1326"/>
      <c r="W225" s="1326"/>
      <c r="X225" s="1326"/>
      <c r="Y225" s="1326"/>
      <c r="Z225" s="1326"/>
      <c r="AA225" s="1326"/>
      <c r="AB225" s="1326"/>
      <c r="AC225" s="1326"/>
      <c r="AD225" s="1326"/>
      <c r="AE225" s="1326"/>
      <c r="AF225" s="1326"/>
      <c r="AG225" s="1326"/>
      <c r="AH225" s="1326"/>
      <c r="AI225" s="1324"/>
      <c r="AJ225" s="1324"/>
      <c r="AK225" s="1324"/>
      <c r="AL225" s="1324"/>
      <c r="AM225" s="1324"/>
    </row>
    <row r="226" spans="1:39" s="8" customForma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1330"/>
      <c r="S226" s="1326"/>
      <c r="T226" s="1535" t="s">
        <v>49</v>
      </c>
      <c r="U226" s="1526"/>
      <c r="V226" s="1526"/>
      <c r="W226" s="1526"/>
      <c r="X226" s="1526"/>
      <c r="Y226" s="1526"/>
      <c r="Z226" s="1526"/>
      <c r="AA226" s="1526"/>
      <c r="AB226" s="1526"/>
      <c r="AC226" s="1526"/>
      <c r="AD226" s="1526"/>
      <c r="AE226" s="1526"/>
      <c r="AF226" s="1526"/>
      <c r="AG226" s="1526"/>
      <c r="AH226" s="1326"/>
      <c r="AI226" s="1324"/>
      <c r="AJ226" s="1324"/>
      <c r="AK226" s="1324"/>
      <c r="AL226" s="1324"/>
      <c r="AM226" s="1324"/>
    </row>
    <row r="227" spans="1:39" s="8" customForma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1330"/>
      <c r="S227" s="1326"/>
      <c r="T227" s="1326"/>
      <c r="U227" s="1526" t="s">
        <v>108</v>
      </c>
      <c r="V227" s="1526" t="s">
        <v>109</v>
      </c>
      <c r="W227" s="1526" t="s">
        <v>110</v>
      </c>
      <c r="X227" s="1526" t="s">
        <v>111</v>
      </c>
      <c r="Y227" s="1526" t="s">
        <v>112</v>
      </c>
      <c r="Z227" s="1526" t="s">
        <v>113</v>
      </c>
      <c r="AA227" s="1526" t="s">
        <v>114</v>
      </c>
      <c r="AB227" s="1526" t="s">
        <v>115</v>
      </c>
      <c r="AC227" s="1526" t="s">
        <v>116</v>
      </c>
      <c r="AD227" s="1526" t="s">
        <v>117</v>
      </c>
      <c r="AE227" s="1526" t="s">
        <v>118</v>
      </c>
      <c r="AF227" s="1526" t="s">
        <v>119</v>
      </c>
      <c r="AG227" s="1526"/>
      <c r="AH227" s="1326"/>
      <c r="AI227" s="1324"/>
      <c r="AJ227" s="1324"/>
      <c r="AK227" s="1324"/>
      <c r="AL227" s="1324"/>
      <c r="AM227" s="1324"/>
    </row>
    <row r="228" spans="1:39" s="8" customFormat="1">
      <c r="A228" s="2"/>
      <c r="B228" s="2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1330"/>
      <c r="S228" s="1326"/>
      <c r="T228" s="1525" t="s">
        <v>64</v>
      </c>
      <c r="U228" s="1536">
        <f>E102</f>
        <v>394.32923070999959</v>
      </c>
      <c r="V228" s="1536">
        <f t="shared" ref="V228:AF228" si="15">F102</f>
        <v>407.47377449000032</v>
      </c>
      <c r="W228" s="1536">
        <f t="shared" si="15"/>
        <v>414.09380520999957</v>
      </c>
      <c r="X228" s="1536">
        <f t="shared" si="15"/>
        <v>397.64920091000113</v>
      </c>
      <c r="Y228" s="1536">
        <f t="shared" si="15"/>
        <v>379.24736122000155</v>
      </c>
      <c r="Z228" s="1536">
        <f t="shared" si="15"/>
        <v>377.12762445999908</v>
      </c>
      <c r="AA228" s="1536">
        <f t="shared" si="15"/>
        <v>381.26371353000167</v>
      </c>
      <c r="AB228" s="1536">
        <f t="shared" si="15"/>
        <v>381.78280466999928</v>
      </c>
      <c r="AC228" s="1536">
        <f t="shared" si="15"/>
        <v>382.13604420999951</v>
      </c>
      <c r="AD228" s="1536">
        <f t="shared" si="15"/>
        <v>380.4963876500006</v>
      </c>
      <c r="AE228" s="1536">
        <f t="shared" si="15"/>
        <v>382.91780452000035</v>
      </c>
      <c r="AF228" s="1536">
        <f t="shared" si="15"/>
        <v>388.79535812999973</v>
      </c>
      <c r="AG228" s="1476">
        <f t="shared" ref="AG228:AG233" si="16">SUM(U228:AF228)</f>
        <v>4667.3131097100022</v>
      </c>
      <c r="AH228" s="1326"/>
      <c r="AI228" s="1324"/>
      <c r="AJ228" s="1324"/>
      <c r="AK228" s="1324"/>
      <c r="AL228" s="1324"/>
      <c r="AM228" s="1324"/>
    </row>
    <row r="229" spans="1:39" s="8" customFormat="1">
      <c r="A229" s="2"/>
      <c r="B229" s="2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1330"/>
      <c r="S229" s="1326"/>
      <c r="T229" s="1525" t="s">
        <v>239</v>
      </c>
      <c r="U229" s="1536">
        <f>E92</f>
        <v>370.75154319999973</v>
      </c>
      <c r="V229" s="1536">
        <f t="shared" ref="V229:AF229" si="17">F92</f>
        <v>368.06315736000204</v>
      </c>
      <c r="W229" s="1536">
        <f t="shared" si="17"/>
        <v>378.19091469999921</v>
      </c>
      <c r="X229" s="1536">
        <f t="shared" si="17"/>
        <v>358.07172900000057</v>
      </c>
      <c r="Y229" s="1536">
        <f t="shared" si="17"/>
        <v>358.23101030000072</v>
      </c>
      <c r="Z229" s="1536">
        <f t="shared" si="17"/>
        <v>336.98803880000054</v>
      </c>
      <c r="AA229" s="1536">
        <f t="shared" si="17"/>
        <v>335.26673580000033</v>
      </c>
      <c r="AB229" s="1536">
        <f t="shared" si="17"/>
        <v>342.96250850000013</v>
      </c>
      <c r="AC229" s="1536">
        <f t="shared" si="17"/>
        <v>342.99359040000041</v>
      </c>
      <c r="AD229" s="1536">
        <f t="shared" si="17"/>
        <v>340.92193340000074</v>
      </c>
      <c r="AE229" s="1536">
        <f t="shared" si="17"/>
        <v>347.85990070000065</v>
      </c>
      <c r="AF229" s="1536">
        <f t="shared" si="17"/>
        <v>343.08108070999913</v>
      </c>
      <c r="AG229" s="1476">
        <f t="shared" si="16"/>
        <v>4223.3821428700039</v>
      </c>
      <c r="AH229" s="1326"/>
      <c r="AI229" s="1324"/>
      <c r="AJ229" s="1324"/>
      <c r="AK229" s="1324"/>
      <c r="AL229" s="1324"/>
      <c r="AM229" s="1324"/>
    </row>
    <row r="230" spans="1:39" s="8" customFormat="1">
      <c r="A230" s="2"/>
      <c r="B230" s="2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1330"/>
      <c r="S230" s="1326"/>
      <c r="T230" s="1530" t="s">
        <v>18</v>
      </c>
      <c r="U230" s="1536">
        <f>E97</f>
        <v>90.811866900000666</v>
      </c>
      <c r="V230" s="1536">
        <f t="shared" ref="V230:AF230" si="18">F97</f>
        <v>87.115380799999585</v>
      </c>
      <c r="W230" s="1536">
        <f t="shared" si="18"/>
        <v>92.988919100000118</v>
      </c>
      <c r="X230" s="1536">
        <f t="shared" si="18"/>
        <v>87.799613399999586</v>
      </c>
      <c r="Y230" s="1536">
        <f t="shared" si="18"/>
        <v>89.721280399999813</v>
      </c>
      <c r="Z230" s="1536">
        <f t="shared" si="18"/>
        <v>85.410101900001109</v>
      </c>
      <c r="AA230" s="1536">
        <f t="shared" si="18"/>
        <v>87.469075100000609</v>
      </c>
      <c r="AB230" s="1536">
        <f t="shared" si="18"/>
        <v>86.21198420000033</v>
      </c>
      <c r="AC230" s="1536">
        <f t="shared" si="18"/>
        <v>84.753493100000554</v>
      </c>
      <c r="AD230" s="1536">
        <f t="shared" si="18"/>
        <v>87.360764900000063</v>
      </c>
      <c r="AE230" s="1536">
        <f t="shared" si="18"/>
        <v>85.195947099999458</v>
      </c>
      <c r="AF230" s="1536">
        <f t="shared" si="18"/>
        <v>95.87025400000023</v>
      </c>
      <c r="AG230" s="1476">
        <f t="shared" si="16"/>
        <v>1060.708680900002</v>
      </c>
      <c r="AH230" s="1326"/>
      <c r="AI230" s="1324"/>
      <c r="AJ230" s="1324"/>
      <c r="AK230" s="1324"/>
      <c r="AL230" s="1324"/>
      <c r="AM230" s="1324"/>
    </row>
    <row r="231" spans="1:39" s="8" customFormat="1">
      <c r="A231" s="2"/>
      <c r="B231" s="2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1330"/>
      <c r="S231" s="1326"/>
      <c r="T231" s="1525" t="s">
        <v>15</v>
      </c>
      <c r="U231" s="1536">
        <f>E47</f>
        <v>58.548407999999938</v>
      </c>
      <c r="V231" s="1536">
        <f t="shared" ref="V231:AF231" si="19">F47</f>
        <v>52.944955199999981</v>
      </c>
      <c r="W231" s="1536">
        <f t="shared" si="19"/>
        <v>59.005630300000121</v>
      </c>
      <c r="X231" s="1536">
        <f t="shared" si="19"/>
        <v>58.4972133999999</v>
      </c>
      <c r="Y231" s="1536">
        <f t="shared" si="19"/>
        <v>60.855720500000018</v>
      </c>
      <c r="Z231" s="1536">
        <f t="shared" si="19"/>
        <v>59.743041000000524</v>
      </c>
      <c r="AA231" s="1536">
        <f t="shared" si="19"/>
        <v>61.481981099999821</v>
      </c>
      <c r="AB231" s="1536">
        <f t="shared" si="19"/>
        <v>60.741808400000444</v>
      </c>
      <c r="AC231" s="1536">
        <f t="shared" si="19"/>
        <v>60.440843900000331</v>
      </c>
      <c r="AD231" s="1536">
        <f t="shared" si="19"/>
        <v>62.291748100000071</v>
      </c>
      <c r="AE231" s="1536">
        <f t="shared" si="19"/>
        <v>60.598347800000361</v>
      </c>
      <c r="AF231" s="1536">
        <f t="shared" si="19"/>
        <v>62.190792000000073</v>
      </c>
      <c r="AG231" s="1476">
        <f t="shared" si="16"/>
        <v>717.34048970000163</v>
      </c>
      <c r="AH231" s="1326"/>
      <c r="AI231" s="1324"/>
      <c r="AJ231" s="1324"/>
      <c r="AK231" s="1324"/>
      <c r="AL231" s="1324"/>
      <c r="AM231" s="1324"/>
    </row>
    <row r="232" spans="1:39" s="8" customFormat="1">
      <c r="A232" s="2"/>
      <c r="B232" s="2"/>
      <c r="C232" s="4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1330"/>
      <c r="S232" s="1326"/>
      <c r="T232" s="1530" t="s">
        <v>34</v>
      </c>
      <c r="U232" s="1536">
        <f>E117</f>
        <v>60.047638899999754</v>
      </c>
      <c r="V232" s="1536">
        <f t="shared" ref="V232:AF232" si="20">F117</f>
        <v>54.100421299999958</v>
      </c>
      <c r="W232" s="1536">
        <f t="shared" si="20"/>
        <v>59.970115200000293</v>
      </c>
      <c r="X232" s="1536">
        <f t="shared" si="20"/>
        <v>57.780159899999965</v>
      </c>
      <c r="Y232" s="1536">
        <f t="shared" si="20"/>
        <v>59.429651199999945</v>
      </c>
      <c r="Z232" s="1536">
        <f t="shared" si="20"/>
        <v>57.583714600000164</v>
      </c>
      <c r="AA232" s="1536">
        <f t="shared" si="20"/>
        <v>59.57897070000012</v>
      </c>
      <c r="AB232" s="1536">
        <f t="shared" si="20"/>
        <v>59.001430099999858</v>
      </c>
      <c r="AC232" s="1536">
        <f t="shared" si="20"/>
        <v>58.228254799999952</v>
      </c>
      <c r="AD232" s="1536">
        <f t="shared" si="20"/>
        <v>60.389250000000054</v>
      </c>
      <c r="AE232" s="1536">
        <f t="shared" si="20"/>
        <v>58.2218771000001</v>
      </c>
      <c r="AF232" s="1536">
        <f t="shared" si="20"/>
        <v>60.693300799999932</v>
      </c>
      <c r="AG232" s="1476">
        <f t="shared" si="16"/>
        <v>705.02478460000032</v>
      </c>
      <c r="AH232" s="1326"/>
      <c r="AI232" s="1324"/>
      <c r="AJ232" s="1324"/>
      <c r="AK232" s="1324"/>
      <c r="AL232" s="1324"/>
      <c r="AM232" s="1324"/>
    </row>
    <row r="233" spans="1:39" s="8" customFormat="1">
      <c r="A233" s="2"/>
      <c r="B233" s="2"/>
      <c r="C233" s="36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1330"/>
      <c r="S233" s="1326"/>
      <c r="T233" s="1525" t="s">
        <v>38</v>
      </c>
      <c r="U233" s="1536">
        <f>E57</f>
        <v>41.618847700000146</v>
      </c>
      <c r="V233" s="1536">
        <f t="shared" ref="V233:AF233" si="21">F57</f>
        <v>39.814746479999982</v>
      </c>
      <c r="W233" s="1536">
        <f t="shared" si="21"/>
        <v>42.586839759999826</v>
      </c>
      <c r="X233" s="1536">
        <f t="shared" si="21"/>
        <v>39.793672530000087</v>
      </c>
      <c r="Y233" s="1536">
        <f t="shared" si="21"/>
        <v>40.860186750000061</v>
      </c>
      <c r="Z233" s="1536">
        <f t="shared" si="21"/>
        <v>38.456186509999938</v>
      </c>
      <c r="AA233" s="1536">
        <f t="shared" si="21"/>
        <v>39.304405420000094</v>
      </c>
      <c r="AB233" s="1536">
        <f t="shared" si="21"/>
        <v>39.258061709999943</v>
      </c>
      <c r="AC233" s="1536">
        <f t="shared" si="21"/>
        <v>38.975192630000109</v>
      </c>
      <c r="AD233" s="1536">
        <f t="shared" si="21"/>
        <v>40.327587989999927</v>
      </c>
      <c r="AE233" s="1536">
        <f t="shared" si="21"/>
        <v>39.957311050000051</v>
      </c>
      <c r="AF233" s="1536">
        <f t="shared" si="21"/>
        <v>43.384426970000099</v>
      </c>
      <c r="AG233" s="1476">
        <f t="shared" si="16"/>
        <v>484.33746550000023</v>
      </c>
      <c r="AH233" s="1326"/>
      <c r="AI233" s="1324"/>
      <c r="AJ233" s="1324"/>
      <c r="AK233" s="1324"/>
      <c r="AL233" s="1324"/>
      <c r="AM233" s="1324"/>
    </row>
    <row r="234" spans="1:39" s="8" customFormat="1">
      <c r="A234" s="2"/>
      <c r="B234" s="2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1330"/>
      <c r="S234" s="1326"/>
      <c r="T234" s="1525"/>
      <c r="U234" s="1532"/>
      <c r="V234" s="1532"/>
      <c r="W234" s="1532"/>
      <c r="X234" s="1532"/>
      <c r="Y234" s="1532"/>
      <c r="Z234" s="1532"/>
      <c r="AA234" s="1532"/>
      <c r="AB234" s="1532"/>
      <c r="AC234" s="1532"/>
      <c r="AD234" s="1532"/>
      <c r="AE234" s="1532"/>
      <c r="AF234" s="1532"/>
      <c r="AG234" s="1476"/>
      <c r="AH234" s="1326"/>
      <c r="AI234" s="1324"/>
      <c r="AJ234" s="1324"/>
      <c r="AK234" s="1324"/>
      <c r="AL234" s="1324"/>
      <c r="AM234" s="1324"/>
    </row>
    <row r="235" spans="1:39" s="8" customFormat="1">
      <c r="A235" s="2"/>
      <c r="B235" s="2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1330"/>
      <c r="S235" s="1326"/>
      <c r="T235" s="1326"/>
      <c r="U235" s="1326"/>
      <c r="V235" s="1326"/>
      <c r="W235" s="1326"/>
      <c r="X235" s="1326"/>
      <c r="Y235" s="1326"/>
      <c r="Z235" s="1326"/>
      <c r="AA235" s="1326"/>
      <c r="AB235" s="1326"/>
      <c r="AC235" s="1326"/>
      <c r="AD235" s="1326"/>
      <c r="AE235" s="1326"/>
      <c r="AF235" s="1326"/>
      <c r="AG235" s="1326"/>
      <c r="AH235" s="1326"/>
      <c r="AI235" s="1324"/>
      <c r="AJ235" s="1324"/>
      <c r="AK235" s="1324"/>
      <c r="AL235" s="1324"/>
      <c r="AM235" s="1324"/>
    </row>
    <row r="236" spans="1:39" s="8" customFormat="1">
      <c r="A236" s="2"/>
      <c r="B236" s="2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1330"/>
      <c r="S236" s="1326"/>
      <c r="T236" s="1326"/>
      <c r="U236" s="1326"/>
      <c r="V236" s="1326"/>
      <c r="W236" s="1326"/>
      <c r="X236" s="1326"/>
      <c r="Y236" s="1326"/>
      <c r="Z236" s="1326"/>
      <c r="AA236" s="1326"/>
      <c r="AB236" s="1326"/>
      <c r="AC236" s="1326"/>
      <c r="AD236" s="1326"/>
      <c r="AE236" s="1326"/>
      <c r="AF236" s="1326"/>
      <c r="AG236" s="1326"/>
      <c r="AH236" s="1326"/>
      <c r="AI236" s="1324"/>
      <c r="AJ236" s="1324"/>
      <c r="AK236" s="1324"/>
      <c r="AL236" s="1324"/>
      <c r="AM236" s="1324"/>
    </row>
    <row r="237" spans="1:39" s="8" customFormat="1">
      <c r="A237" s="2"/>
      <c r="B237" s="2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1330"/>
      <c r="S237" s="1326"/>
      <c r="T237" s="1326"/>
      <c r="U237" s="1326"/>
      <c r="V237" s="1326"/>
      <c r="W237" s="1326"/>
      <c r="X237" s="1326"/>
      <c r="Y237" s="1326"/>
      <c r="Z237" s="1326"/>
      <c r="AA237" s="1326"/>
      <c r="AB237" s="1326"/>
      <c r="AC237" s="1326"/>
      <c r="AD237" s="1326"/>
      <c r="AE237" s="1326"/>
      <c r="AF237" s="1326"/>
      <c r="AG237" s="1326"/>
      <c r="AH237" s="1326"/>
      <c r="AI237" s="1324"/>
      <c r="AJ237" s="1324"/>
      <c r="AK237" s="1324"/>
      <c r="AL237" s="1324"/>
      <c r="AM237" s="1324"/>
    </row>
    <row r="238" spans="1:39" s="8" customFormat="1">
      <c r="A238" s="2"/>
      <c r="B238" s="2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1330"/>
      <c r="S238" s="1326"/>
      <c r="T238" s="1326"/>
      <c r="U238" s="1326"/>
      <c r="V238" s="1326"/>
      <c r="W238" s="1326"/>
      <c r="X238" s="1326"/>
      <c r="Y238" s="1326"/>
      <c r="Z238" s="1326"/>
      <c r="AA238" s="1326"/>
      <c r="AB238" s="1326"/>
      <c r="AC238" s="1326"/>
      <c r="AD238" s="1326"/>
      <c r="AE238" s="1326"/>
      <c r="AF238" s="1326"/>
      <c r="AG238" s="1326"/>
      <c r="AH238" s="1326"/>
      <c r="AI238" s="1324"/>
      <c r="AJ238" s="1324"/>
      <c r="AK238" s="1324"/>
      <c r="AL238" s="1324"/>
      <c r="AM238" s="1324"/>
    </row>
    <row r="239" spans="1:39" s="8" customFormat="1">
      <c r="A239" s="2"/>
      <c r="B239" s="2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1330"/>
      <c r="S239" s="1326"/>
      <c r="T239" s="1326"/>
      <c r="U239" s="1326"/>
      <c r="V239" s="1326"/>
      <c r="W239" s="1326"/>
      <c r="X239" s="1326"/>
      <c r="Y239" s="1326"/>
      <c r="Z239" s="1326"/>
      <c r="AA239" s="1326"/>
      <c r="AB239" s="1326"/>
      <c r="AC239" s="1326"/>
      <c r="AD239" s="1326"/>
      <c r="AE239" s="1326"/>
      <c r="AF239" s="1326"/>
      <c r="AG239" s="1326"/>
      <c r="AH239" s="1326"/>
      <c r="AI239" s="1324"/>
      <c r="AJ239" s="1324"/>
      <c r="AK239" s="1324"/>
      <c r="AL239" s="1324"/>
      <c r="AM239" s="1324"/>
    </row>
    <row r="240" spans="1:39" s="8" customFormat="1">
      <c r="A240" s="2"/>
      <c r="B240" s="2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1330"/>
      <c r="S240" s="1326"/>
      <c r="T240" s="1326"/>
      <c r="U240" s="1326"/>
      <c r="V240" s="1326"/>
      <c r="W240" s="1326"/>
      <c r="X240" s="1326"/>
      <c r="Y240" s="1326"/>
      <c r="Z240" s="1326"/>
      <c r="AA240" s="1326"/>
      <c r="AB240" s="1326"/>
      <c r="AC240" s="1326"/>
      <c r="AD240" s="1326"/>
      <c r="AE240" s="1326"/>
      <c r="AF240" s="1326"/>
      <c r="AG240" s="1326"/>
      <c r="AH240" s="1326"/>
      <c r="AI240" s="1324"/>
      <c r="AJ240" s="1324"/>
      <c r="AK240" s="1324"/>
      <c r="AL240" s="1324"/>
      <c r="AM240" s="1324"/>
    </row>
    <row r="241" spans="1:39" s="8" customFormat="1">
      <c r="A241" s="2"/>
      <c r="B241" s="2"/>
      <c r="C241" s="36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1330"/>
      <c r="S241" s="1326"/>
      <c r="T241" s="1326"/>
      <c r="U241" s="1326"/>
      <c r="V241" s="1326"/>
      <c r="W241" s="1326"/>
      <c r="X241" s="1326"/>
      <c r="Y241" s="1326"/>
      <c r="Z241" s="1326"/>
      <c r="AA241" s="1326"/>
      <c r="AB241" s="1326"/>
      <c r="AC241" s="1326"/>
      <c r="AD241" s="1326"/>
      <c r="AE241" s="1326"/>
      <c r="AF241" s="1326"/>
      <c r="AG241" s="1326"/>
      <c r="AH241" s="1326"/>
      <c r="AI241" s="1324"/>
      <c r="AJ241" s="1324"/>
      <c r="AK241" s="1324"/>
      <c r="AL241" s="1324"/>
      <c r="AM241" s="1324"/>
    </row>
    <row r="242" spans="1:39" s="8" customForma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1330"/>
      <c r="S242" s="1326"/>
      <c r="T242" s="1326"/>
      <c r="U242" s="1326"/>
      <c r="V242" s="1326"/>
      <c r="W242" s="1326"/>
      <c r="X242" s="1326"/>
      <c r="Y242" s="1326"/>
      <c r="Z242" s="1326"/>
      <c r="AA242" s="1326"/>
      <c r="AB242" s="1326"/>
      <c r="AC242" s="1326"/>
      <c r="AD242" s="1326"/>
      <c r="AE242" s="1326"/>
      <c r="AF242" s="1326"/>
      <c r="AG242" s="1326"/>
      <c r="AH242" s="1326"/>
      <c r="AI242" s="1324"/>
      <c r="AJ242" s="1324"/>
      <c r="AK242" s="1324"/>
      <c r="AL242" s="1324"/>
      <c r="AM242" s="1324"/>
    </row>
    <row r="243" spans="1:39" s="8" customForma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1330"/>
      <c r="S243" s="1326"/>
      <c r="T243" s="1326"/>
      <c r="U243" s="1326"/>
      <c r="V243" s="1326"/>
      <c r="W243" s="1326"/>
      <c r="X243" s="1326"/>
      <c r="Y243" s="1326"/>
      <c r="Z243" s="1326"/>
      <c r="AA243" s="1326"/>
      <c r="AB243" s="1326"/>
      <c r="AC243" s="1326"/>
      <c r="AD243" s="1326"/>
      <c r="AE243" s="1326"/>
      <c r="AF243" s="1326"/>
      <c r="AG243" s="1326"/>
      <c r="AH243" s="1326"/>
      <c r="AI243" s="1324"/>
      <c r="AJ243" s="1324"/>
      <c r="AK243" s="1324"/>
      <c r="AL243" s="1324"/>
      <c r="AM243" s="1324"/>
    </row>
    <row r="244" spans="1:39" s="8" customForma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1330"/>
      <c r="S244" s="1326"/>
      <c r="T244" s="1326"/>
      <c r="U244" s="1326"/>
      <c r="V244" s="1326"/>
      <c r="W244" s="1326"/>
      <c r="X244" s="1326"/>
      <c r="Y244" s="1326"/>
      <c r="Z244" s="1326"/>
      <c r="AA244" s="1326"/>
      <c r="AB244" s="1326"/>
      <c r="AC244" s="1326"/>
      <c r="AD244" s="1326"/>
      <c r="AE244" s="1326"/>
      <c r="AF244" s="1326"/>
      <c r="AG244" s="1326"/>
      <c r="AH244" s="1326"/>
      <c r="AI244" s="1324"/>
      <c r="AJ244" s="1324"/>
      <c r="AK244" s="1324"/>
      <c r="AL244" s="1324"/>
      <c r="AM244" s="1324"/>
    </row>
    <row r="245" spans="1:39" s="8" customForma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1330"/>
      <c r="S245" s="1326"/>
      <c r="T245" s="1326"/>
      <c r="U245" s="1326"/>
      <c r="V245" s="1326"/>
      <c r="W245" s="1326"/>
      <c r="X245" s="1326"/>
      <c r="Y245" s="1326"/>
      <c r="Z245" s="1326"/>
      <c r="AA245" s="1326"/>
      <c r="AB245" s="1326"/>
      <c r="AC245" s="1326"/>
      <c r="AD245" s="1326"/>
      <c r="AE245" s="1326"/>
      <c r="AF245" s="1326"/>
      <c r="AG245" s="1326"/>
      <c r="AH245" s="1326"/>
      <c r="AI245" s="1324"/>
      <c r="AJ245" s="1324"/>
      <c r="AK245" s="1324"/>
      <c r="AL245" s="1324"/>
      <c r="AM245" s="1324"/>
    </row>
    <row r="246" spans="1:39" s="8" customForma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1330"/>
      <c r="S246" s="1326"/>
      <c r="T246" s="1326"/>
      <c r="U246" s="1326"/>
      <c r="V246" s="1326"/>
      <c r="W246" s="1326"/>
      <c r="X246" s="1326"/>
      <c r="Y246" s="1326"/>
      <c r="Z246" s="1326"/>
      <c r="AA246" s="1326"/>
      <c r="AB246" s="1326"/>
      <c r="AC246" s="1326"/>
      <c r="AD246" s="1326"/>
      <c r="AE246" s="1326"/>
      <c r="AF246" s="1326"/>
      <c r="AG246" s="1326"/>
      <c r="AH246" s="1326"/>
      <c r="AI246" s="1324"/>
      <c r="AJ246" s="1324"/>
      <c r="AK246" s="1324"/>
      <c r="AL246" s="1324"/>
      <c r="AM246" s="1324"/>
    </row>
    <row r="247" spans="1:39" s="8" customForma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1330"/>
      <c r="S247" s="1326"/>
      <c r="T247" s="1326"/>
      <c r="U247" s="1326"/>
      <c r="V247" s="1326"/>
      <c r="W247" s="1326"/>
      <c r="X247" s="1326"/>
      <c r="Y247" s="1326"/>
      <c r="Z247" s="1326"/>
      <c r="AA247" s="1326"/>
      <c r="AB247" s="1326"/>
      <c r="AC247" s="1326"/>
      <c r="AD247" s="1326"/>
      <c r="AE247" s="1326"/>
      <c r="AF247" s="1326"/>
      <c r="AG247" s="1326"/>
      <c r="AH247" s="1326"/>
      <c r="AI247" s="1324"/>
      <c r="AJ247" s="1324"/>
      <c r="AK247" s="1324"/>
      <c r="AL247" s="1324"/>
      <c r="AM247" s="1324"/>
    </row>
    <row r="248" spans="1:39" s="8" customForma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1330"/>
      <c r="S248" s="1326"/>
      <c r="T248" s="1326"/>
      <c r="U248" s="1326"/>
      <c r="V248" s="1326"/>
      <c r="W248" s="1326"/>
      <c r="X248" s="1326"/>
      <c r="Y248" s="1326"/>
      <c r="Z248" s="1326"/>
      <c r="AA248" s="1326"/>
      <c r="AB248" s="1326"/>
      <c r="AC248" s="1326"/>
      <c r="AD248" s="1326"/>
      <c r="AE248" s="1326"/>
      <c r="AF248" s="1326"/>
      <c r="AG248" s="1326"/>
      <c r="AH248" s="1326"/>
      <c r="AI248" s="1324"/>
      <c r="AJ248" s="1324"/>
      <c r="AK248" s="1324"/>
      <c r="AL248" s="1324"/>
      <c r="AM248" s="1324"/>
    </row>
    <row r="249" spans="1:39" s="8" customForma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1330"/>
      <c r="S249" s="1326"/>
      <c r="T249" s="1326"/>
      <c r="U249" s="1326"/>
      <c r="V249" s="1326"/>
      <c r="W249" s="1326"/>
      <c r="X249" s="1326"/>
      <c r="Y249" s="1326"/>
      <c r="Z249" s="1326"/>
      <c r="AA249" s="1326"/>
      <c r="AB249" s="1326"/>
      <c r="AC249" s="1326"/>
      <c r="AD249" s="1326"/>
      <c r="AE249" s="1326"/>
      <c r="AF249" s="1326"/>
      <c r="AG249" s="1326"/>
      <c r="AH249" s="1326"/>
      <c r="AI249" s="1324"/>
      <c r="AJ249" s="1324"/>
      <c r="AK249" s="1324"/>
      <c r="AL249" s="1324"/>
      <c r="AM249" s="1324"/>
    </row>
    <row r="250" spans="1:39" s="8" customForma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1330"/>
      <c r="S250" s="1326"/>
      <c r="T250" s="1326"/>
      <c r="U250" s="1326"/>
      <c r="V250" s="1326"/>
      <c r="W250" s="1326"/>
      <c r="X250" s="1326"/>
      <c r="Y250" s="1326"/>
      <c r="Z250" s="1326"/>
      <c r="AA250" s="1326"/>
      <c r="AB250" s="1326"/>
      <c r="AC250" s="1326"/>
      <c r="AD250" s="1326"/>
      <c r="AE250" s="1326"/>
      <c r="AF250" s="1326"/>
      <c r="AG250" s="1326"/>
      <c r="AH250" s="1326"/>
      <c r="AI250" s="1324"/>
      <c r="AJ250" s="1324"/>
      <c r="AK250" s="1324"/>
      <c r="AL250" s="1324"/>
      <c r="AM250" s="1324"/>
    </row>
    <row r="251" spans="1:39" s="8" customForma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1330"/>
      <c r="S251" s="1326"/>
      <c r="T251" s="1326"/>
      <c r="U251" s="1326"/>
      <c r="V251" s="1326"/>
      <c r="W251" s="1326"/>
      <c r="X251" s="1326"/>
      <c r="Y251" s="1326"/>
      <c r="Z251" s="1326"/>
      <c r="AA251" s="1326"/>
      <c r="AB251" s="1326"/>
      <c r="AC251" s="1326"/>
      <c r="AD251" s="1326"/>
      <c r="AE251" s="1326"/>
      <c r="AF251" s="1326"/>
      <c r="AG251" s="1326"/>
      <c r="AH251" s="1326"/>
      <c r="AI251" s="1324"/>
      <c r="AJ251" s="1324"/>
      <c r="AK251" s="1324"/>
      <c r="AL251" s="1324"/>
      <c r="AM251" s="1324"/>
    </row>
    <row r="252" spans="1:39" s="8" customForma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1330"/>
      <c r="S252" s="1326"/>
      <c r="T252" s="1326"/>
      <c r="U252" s="1326"/>
      <c r="V252" s="1326"/>
      <c r="W252" s="1326"/>
      <c r="X252" s="1326"/>
      <c r="Y252" s="1326"/>
      <c r="Z252" s="1326"/>
      <c r="AA252" s="1326"/>
      <c r="AB252" s="1326"/>
      <c r="AC252" s="1326"/>
      <c r="AD252" s="1326"/>
      <c r="AE252" s="1326"/>
      <c r="AF252" s="1326"/>
      <c r="AG252" s="1326"/>
      <c r="AH252" s="1326"/>
      <c r="AI252" s="1324"/>
      <c r="AJ252" s="1324"/>
      <c r="AK252" s="1324"/>
      <c r="AL252" s="1324"/>
      <c r="AM252" s="1324"/>
    </row>
    <row r="253" spans="1:39" s="8" customForma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1330"/>
      <c r="S253" s="1326"/>
      <c r="T253" s="1326"/>
      <c r="U253" s="1326"/>
      <c r="V253" s="1326"/>
      <c r="W253" s="1326"/>
      <c r="X253" s="1326"/>
      <c r="Y253" s="1326"/>
      <c r="Z253" s="1326"/>
      <c r="AA253" s="1326"/>
      <c r="AB253" s="1326"/>
      <c r="AC253" s="1326"/>
      <c r="AD253" s="1326"/>
      <c r="AE253" s="1326"/>
      <c r="AF253" s="1326"/>
      <c r="AG253" s="1326"/>
      <c r="AH253" s="1326"/>
      <c r="AI253" s="1324"/>
      <c r="AJ253" s="1324"/>
      <c r="AK253" s="1324"/>
      <c r="AL253" s="1324"/>
      <c r="AM253" s="1324"/>
    </row>
    <row r="254" spans="1:39" s="8" customForma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1330"/>
      <c r="S254" s="1326"/>
      <c r="T254" s="1326"/>
      <c r="U254" s="1326"/>
      <c r="V254" s="1326"/>
      <c r="W254" s="1326"/>
      <c r="X254" s="1326"/>
      <c r="Y254" s="1326"/>
      <c r="Z254" s="1326"/>
      <c r="AA254" s="1326"/>
      <c r="AB254" s="1326"/>
      <c r="AC254" s="1326"/>
      <c r="AD254" s="1326"/>
      <c r="AE254" s="1326"/>
      <c r="AF254" s="1326"/>
      <c r="AG254" s="1326"/>
      <c r="AH254" s="1326"/>
      <c r="AI254" s="1324"/>
      <c r="AJ254" s="1324"/>
      <c r="AK254" s="1324"/>
      <c r="AL254" s="1324"/>
      <c r="AM254" s="1324"/>
    </row>
    <row r="255" spans="1:39" s="8" customForma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1330"/>
      <c r="S255" s="1326"/>
      <c r="T255" s="1326"/>
      <c r="U255" s="1326"/>
      <c r="V255" s="1326"/>
      <c r="W255" s="1326"/>
      <c r="X255" s="1326"/>
      <c r="Y255" s="1326"/>
      <c r="Z255" s="1326"/>
      <c r="AA255" s="1326"/>
      <c r="AB255" s="1326"/>
      <c r="AC255" s="1326"/>
      <c r="AD255" s="1326"/>
      <c r="AE255" s="1326"/>
      <c r="AF255" s="1326"/>
      <c r="AG255" s="1326"/>
      <c r="AH255" s="1326"/>
      <c r="AI255" s="1324"/>
      <c r="AJ255" s="1324"/>
      <c r="AK255" s="1324"/>
      <c r="AL255" s="1324"/>
      <c r="AM255" s="1324"/>
    </row>
    <row r="256" spans="1:39" s="8" customForma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1330"/>
      <c r="S256" s="1326"/>
      <c r="T256" s="1326"/>
      <c r="U256" s="1326"/>
      <c r="V256" s="1326"/>
      <c r="W256" s="1326"/>
      <c r="X256" s="1326"/>
      <c r="Y256" s="1326"/>
      <c r="Z256" s="1326"/>
      <c r="AA256" s="1326"/>
      <c r="AB256" s="1326"/>
      <c r="AC256" s="1326"/>
      <c r="AD256" s="1326"/>
      <c r="AE256" s="1326"/>
      <c r="AF256" s="1326"/>
      <c r="AG256" s="1326"/>
      <c r="AH256" s="1326"/>
      <c r="AI256" s="1324"/>
      <c r="AJ256" s="1324"/>
      <c r="AK256" s="1324"/>
      <c r="AL256" s="1324"/>
      <c r="AM256" s="1324"/>
    </row>
    <row r="257" spans="1:39" s="8" customForma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1330"/>
      <c r="S257" s="1326"/>
      <c r="T257" s="1326"/>
      <c r="U257" s="1326"/>
      <c r="V257" s="1326"/>
      <c r="W257" s="1326"/>
      <c r="X257" s="1326"/>
      <c r="Y257" s="1326"/>
      <c r="Z257" s="1326"/>
      <c r="AA257" s="1326"/>
      <c r="AB257" s="1326"/>
      <c r="AC257" s="1326"/>
      <c r="AD257" s="1326"/>
      <c r="AE257" s="1326"/>
      <c r="AF257" s="1326"/>
      <c r="AG257" s="1326"/>
      <c r="AH257" s="1326"/>
      <c r="AI257" s="1324"/>
      <c r="AJ257" s="1324"/>
      <c r="AK257" s="1324"/>
      <c r="AL257" s="1324"/>
      <c r="AM257" s="1324"/>
    </row>
    <row r="258" spans="1:39" s="8" customFormat="1"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1330"/>
      <c r="S258" s="1326"/>
      <c r="T258" s="1326"/>
      <c r="U258" s="1326"/>
      <c r="V258" s="1326"/>
      <c r="W258" s="1326"/>
      <c r="X258" s="1326"/>
      <c r="Y258" s="1326"/>
      <c r="Z258" s="1326"/>
      <c r="AA258" s="1326"/>
      <c r="AB258" s="1326"/>
      <c r="AC258" s="1326"/>
      <c r="AD258" s="1326"/>
      <c r="AE258" s="1326"/>
      <c r="AF258" s="1326"/>
      <c r="AG258" s="1326"/>
      <c r="AH258" s="1326"/>
      <c r="AI258" s="1324"/>
      <c r="AJ258" s="1324"/>
      <c r="AK258" s="1324"/>
      <c r="AL258" s="1324"/>
      <c r="AM258" s="1324"/>
    </row>
    <row r="259" spans="1:39"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1330"/>
      <c r="T259" s="1326"/>
      <c r="U259" s="1326"/>
      <c r="V259" s="1326"/>
      <c r="W259" s="1326"/>
      <c r="X259" s="1326"/>
      <c r="Y259" s="1326"/>
      <c r="Z259" s="1326"/>
      <c r="AA259" s="1326"/>
      <c r="AB259" s="1326"/>
      <c r="AC259" s="1326"/>
      <c r="AD259" s="1326"/>
      <c r="AE259" s="1326"/>
      <c r="AF259" s="1326"/>
      <c r="AG259" s="1326"/>
      <c r="AH259" s="1326"/>
    </row>
    <row r="260" spans="1:39"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1330"/>
      <c r="T260" s="1326"/>
      <c r="U260" s="1326"/>
      <c r="V260" s="1326"/>
      <c r="W260" s="1326"/>
      <c r="X260" s="1326"/>
      <c r="Y260" s="1326"/>
      <c r="Z260" s="1326"/>
      <c r="AA260" s="1326"/>
      <c r="AB260" s="1326"/>
      <c r="AC260" s="1326"/>
      <c r="AD260" s="1326"/>
      <c r="AE260" s="1326"/>
      <c r="AF260" s="1326"/>
      <c r="AG260" s="1326"/>
      <c r="AH260" s="1326"/>
    </row>
    <row r="261" spans="1:39"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T261" s="1326"/>
      <c r="U261" s="1326"/>
      <c r="V261" s="1326"/>
      <c r="W261" s="1326"/>
      <c r="X261" s="1326"/>
      <c r="Y261" s="1326"/>
      <c r="Z261" s="1326"/>
      <c r="AA261" s="1326"/>
      <c r="AB261" s="1326"/>
      <c r="AC261" s="1326"/>
      <c r="AD261" s="1326"/>
      <c r="AE261" s="1326"/>
      <c r="AF261" s="1326"/>
      <c r="AG261" s="1326"/>
      <c r="AH261" s="1326"/>
    </row>
    <row r="262" spans="1:39"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T262" s="1326"/>
      <c r="U262" s="1326"/>
      <c r="V262" s="1326"/>
      <c r="W262" s="1326"/>
      <c r="X262" s="1326"/>
      <c r="Y262" s="1326"/>
      <c r="Z262" s="1326"/>
      <c r="AA262" s="1326"/>
      <c r="AB262" s="1326"/>
      <c r="AC262" s="1326"/>
      <c r="AD262" s="1326"/>
      <c r="AE262" s="1326"/>
      <c r="AF262" s="1326"/>
      <c r="AG262" s="1326"/>
      <c r="AH262" s="1326"/>
    </row>
    <row r="263" spans="1:39"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T263" s="1326"/>
      <c r="U263" s="1326"/>
      <c r="V263" s="1326"/>
      <c r="W263" s="1326"/>
      <c r="X263" s="1326"/>
      <c r="Y263" s="1326"/>
      <c r="Z263" s="1326"/>
      <c r="AA263" s="1326"/>
      <c r="AB263" s="1326"/>
      <c r="AC263" s="1326"/>
      <c r="AD263" s="1326"/>
      <c r="AE263" s="1326"/>
      <c r="AF263" s="1326"/>
      <c r="AG263" s="1326"/>
      <c r="AH263" s="1326"/>
    </row>
    <row r="264" spans="1:39"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T264" s="1326"/>
      <c r="U264" s="1326"/>
      <c r="V264" s="1326"/>
      <c r="W264" s="1326"/>
      <c r="X264" s="1326"/>
      <c r="Y264" s="1326"/>
      <c r="Z264" s="1326"/>
      <c r="AA264" s="1326"/>
      <c r="AB264" s="1326"/>
      <c r="AC264" s="1326"/>
      <c r="AD264" s="1326"/>
      <c r="AE264" s="1326"/>
      <c r="AF264" s="1326"/>
      <c r="AG264" s="1326"/>
      <c r="AH264" s="1326"/>
    </row>
    <row r="265" spans="1:39"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T265" s="1326"/>
      <c r="U265" s="1326"/>
      <c r="V265" s="1326"/>
      <c r="W265" s="1326"/>
      <c r="X265" s="1326"/>
      <c r="Y265" s="1326"/>
      <c r="Z265" s="1326"/>
      <c r="AA265" s="1326"/>
      <c r="AB265" s="1326"/>
      <c r="AC265" s="1326"/>
      <c r="AD265" s="1326"/>
      <c r="AE265" s="1326"/>
      <c r="AF265" s="1326"/>
      <c r="AG265" s="1326"/>
      <c r="AH265" s="1326"/>
    </row>
    <row r="266" spans="1:39"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T266" s="1326"/>
      <c r="U266" s="1326"/>
      <c r="V266" s="1326"/>
      <c r="W266" s="1326"/>
      <c r="X266" s="1326"/>
      <c r="Y266" s="1326"/>
      <c r="Z266" s="1326"/>
      <c r="AA266" s="1326"/>
      <c r="AB266" s="1326"/>
      <c r="AC266" s="1326"/>
      <c r="AD266" s="1326"/>
      <c r="AE266" s="1326"/>
      <c r="AF266" s="1326"/>
      <c r="AG266" s="1326"/>
      <c r="AH266" s="1326"/>
    </row>
    <row r="267" spans="1:39"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T267" s="1326"/>
      <c r="U267" s="1326"/>
      <c r="V267" s="1326"/>
      <c r="W267" s="1326"/>
      <c r="X267" s="1326"/>
      <c r="Y267" s="1326"/>
      <c r="Z267" s="1326"/>
      <c r="AA267" s="1326"/>
      <c r="AB267" s="1326"/>
      <c r="AC267" s="1326"/>
      <c r="AD267" s="1326"/>
      <c r="AE267" s="1326"/>
      <c r="AF267" s="1326"/>
      <c r="AG267" s="1326"/>
      <c r="AH267" s="1326"/>
    </row>
    <row r="268" spans="1:39"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T268" s="1326"/>
      <c r="U268" s="1326"/>
      <c r="V268" s="1326"/>
      <c r="W268" s="1326"/>
      <c r="X268" s="1326"/>
      <c r="Y268" s="1326"/>
      <c r="Z268" s="1326"/>
      <c r="AA268" s="1326"/>
      <c r="AB268" s="1326"/>
      <c r="AC268" s="1326"/>
      <c r="AD268" s="1326"/>
      <c r="AE268" s="1326"/>
      <c r="AF268" s="1326"/>
      <c r="AG268" s="1326"/>
      <c r="AH268" s="1326"/>
    </row>
    <row r="269" spans="1:39"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</row>
  </sheetData>
  <mergeCells count="30">
    <mergeCell ref="B124:C124"/>
    <mergeCell ref="U4:U6"/>
    <mergeCell ref="U7:U9"/>
    <mergeCell ref="U10:U12"/>
    <mergeCell ref="U13:U14"/>
    <mergeCell ref="U15:U17"/>
    <mergeCell ref="U65:U67"/>
    <mergeCell ref="U18:U20"/>
    <mergeCell ref="U21:U23"/>
    <mergeCell ref="U24:U28"/>
    <mergeCell ref="U29:U32"/>
    <mergeCell ref="U36:U38"/>
    <mergeCell ref="U39:U40"/>
    <mergeCell ref="U33:U35"/>
    <mergeCell ref="U72:U76"/>
    <mergeCell ref="U55:U58"/>
    <mergeCell ref="U59:U61"/>
    <mergeCell ref="U62:U64"/>
    <mergeCell ref="U68:U71"/>
    <mergeCell ref="B120:C123"/>
    <mergeCell ref="U41:U42"/>
    <mergeCell ref="U43:U45"/>
    <mergeCell ref="U46:U48"/>
    <mergeCell ref="U49:U51"/>
    <mergeCell ref="U52:U54"/>
    <mergeCell ref="C64:C68"/>
    <mergeCell ref="C69:C73"/>
    <mergeCell ref="C79:C83"/>
    <mergeCell ref="C84:C88"/>
    <mergeCell ref="C74:C78"/>
  </mergeCells>
  <pageMargins left="0.78740157480314965" right="0.78740157480314965" top="0.78740157480314965" bottom="0.78740157480314965" header="0.31496062992125984" footer="0.31496062992125984"/>
  <pageSetup paperSize="9" scale="37" fitToHeight="2" orientation="portrait" r:id="rId1"/>
  <headerFooter alignWithMargins="0"/>
  <rowBreaks count="1" manualBreakCount="1">
    <brk id="107" max="17" man="1"/>
  </rowBreaks>
  <ignoredErrors>
    <ignoredError sqref="Q64:Q66 Q114 Q118 Q115:Q117 Q67" unlockedFormula="1"/>
    <ignoredError sqref="Q8:Q63 Q73:Q113 Q68" formula="1" unlockedFormula="1"/>
    <ignoredError sqref="Q69:Q72" formula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>
    <pageSetUpPr fitToPage="1"/>
  </sheetPr>
  <dimension ref="A1:Z85"/>
  <sheetViews>
    <sheetView view="pageBreakPreview" zoomScaleNormal="110" zoomScaleSheetLayoutView="100" workbookViewId="0">
      <selection activeCell="N62" sqref="N62"/>
    </sheetView>
  </sheetViews>
  <sheetFormatPr baseColWidth="10" defaultRowHeight="12.75"/>
  <cols>
    <col min="1" max="1" width="2.28515625" customWidth="1"/>
    <col min="2" max="2" width="17.28515625" customWidth="1"/>
    <col min="3" max="3" width="12.85546875" customWidth="1"/>
    <col min="4" max="4" width="14.7109375" customWidth="1"/>
    <col min="5" max="5" width="14.140625" bestFit="1" customWidth="1"/>
    <col min="6" max="6" width="8.7109375" customWidth="1"/>
    <col min="9" max="9" width="16" customWidth="1"/>
    <col min="13" max="13" width="8.7109375" bestFit="1" customWidth="1"/>
    <col min="14" max="16" width="12.28515625" bestFit="1" customWidth="1"/>
    <col min="18" max="19" width="11.5703125" bestFit="1" customWidth="1"/>
    <col min="20" max="20" width="12.5703125" bestFit="1" customWidth="1"/>
  </cols>
  <sheetData>
    <row r="1" spans="1:26" s="8" customFormat="1" ht="18">
      <c r="A1" s="2"/>
      <c r="B1" s="11" t="s">
        <v>297</v>
      </c>
      <c r="C1" s="2"/>
      <c r="D1" s="2"/>
      <c r="E1" s="2"/>
      <c r="F1" s="2"/>
      <c r="G1" s="2"/>
      <c r="H1" s="2"/>
      <c r="I1" s="2"/>
      <c r="J1" s="2"/>
      <c r="K1" s="2"/>
      <c r="L1" s="1537"/>
      <c r="M1" s="1326"/>
      <c r="N1" s="1326"/>
      <c r="O1" s="1326"/>
      <c r="P1" s="1326"/>
      <c r="Q1" s="1333"/>
      <c r="R1" s="1333"/>
      <c r="S1" s="1333"/>
      <c r="T1" s="1333"/>
      <c r="U1" s="1333"/>
      <c r="V1" s="1333"/>
      <c r="W1"/>
      <c r="X1"/>
      <c r="Y1"/>
      <c r="Z1"/>
    </row>
    <row r="2" spans="1:26" s="8" customFormat="1" ht="1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1537"/>
      <c r="M2" s="1538"/>
      <c r="N2" s="1538"/>
      <c r="O2" s="1326"/>
      <c r="P2" s="1326"/>
      <c r="Q2" s="1333"/>
      <c r="R2" s="1333"/>
      <c r="S2" s="1333"/>
      <c r="T2" s="1333"/>
      <c r="U2" s="1333"/>
      <c r="V2" s="1333"/>
      <c r="W2"/>
      <c r="X2"/>
      <c r="Y2"/>
      <c r="Z2"/>
    </row>
    <row r="3" spans="1:26" s="8" customFormat="1" ht="15.75">
      <c r="A3" s="2"/>
      <c r="B3" s="4" t="s">
        <v>181</v>
      </c>
      <c r="C3" s="10"/>
      <c r="D3" s="10"/>
      <c r="E3" s="10"/>
      <c r="F3" s="2"/>
      <c r="G3" s="10"/>
      <c r="H3" s="10"/>
      <c r="I3" s="2"/>
      <c r="J3" s="2"/>
      <c r="K3" s="2"/>
      <c r="L3" s="1537"/>
      <c r="M3" s="1326"/>
      <c r="N3" s="1326"/>
      <c r="O3" s="1326"/>
      <c r="P3" s="1326"/>
      <c r="Q3" s="1333"/>
      <c r="R3" s="1333"/>
      <c r="S3" s="1333"/>
      <c r="T3" s="1333"/>
      <c r="U3" s="1333"/>
      <c r="V3" s="1333"/>
      <c r="W3"/>
      <c r="X3"/>
      <c r="Y3"/>
      <c r="Z3"/>
    </row>
    <row r="4" spans="1:26" s="8" customForma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1537"/>
      <c r="M4" s="1326"/>
      <c r="N4" s="1326"/>
      <c r="O4" s="1326"/>
      <c r="P4" s="1327"/>
      <c r="Q4" s="1327"/>
      <c r="R4" s="1327"/>
      <c r="S4" s="1327"/>
      <c r="T4" s="1333"/>
      <c r="U4" s="1333"/>
      <c r="V4" s="1333"/>
      <c r="W4"/>
      <c r="X4"/>
      <c r="Y4"/>
      <c r="Z4"/>
    </row>
    <row r="5" spans="1:26" s="8" customFormat="1">
      <c r="A5" s="2"/>
      <c r="B5" s="10" t="s">
        <v>182</v>
      </c>
      <c r="C5" s="2"/>
      <c r="D5" s="51"/>
      <c r="E5" s="2"/>
      <c r="F5" s="2"/>
      <c r="G5" s="2"/>
      <c r="H5" s="2"/>
      <c r="I5" s="2"/>
      <c r="J5" s="2"/>
      <c r="K5" s="2"/>
      <c r="L5" s="1537"/>
      <c r="M5" s="1326"/>
      <c r="N5" s="1326"/>
      <c r="O5" s="1326"/>
      <c r="P5" s="1327"/>
      <c r="Q5" s="1327"/>
      <c r="R5" s="1327"/>
      <c r="S5" s="1327"/>
      <c r="T5" s="1539"/>
      <c r="U5" s="1333"/>
      <c r="V5" s="1333"/>
      <c r="W5"/>
      <c r="X5"/>
      <c r="Y5"/>
      <c r="Z5"/>
    </row>
    <row r="6" spans="1:26" s="8" customFormat="1" ht="13.5" thickBot="1">
      <c r="A6" s="2"/>
      <c r="B6" s="2"/>
      <c r="C6" s="2"/>
      <c r="D6" s="51"/>
      <c r="E6" s="2"/>
      <c r="F6" s="2"/>
      <c r="G6" s="2"/>
      <c r="H6" s="2"/>
      <c r="I6" s="2"/>
      <c r="J6" s="2"/>
      <c r="K6" s="2"/>
      <c r="L6" s="1537"/>
      <c r="M6" s="1540"/>
      <c r="N6" s="1326"/>
      <c r="O6" s="1326"/>
      <c r="P6" s="1327"/>
      <c r="Q6" s="1327"/>
      <c r="R6" s="1327"/>
      <c r="S6" s="1327"/>
      <c r="T6" s="1539"/>
      <c r="U6" s="1333"/>
      <c r="V6" s="1333"/>
      <c r="W6"/>
      <c r="X6"/>
      <c r="Y6"/>
      <c r="Z6"/>
    </row>
    <row r="7" spans="1:26" s="8" customFormat="1" ht="15.75" customHeight="1">
      <c r="A7" s="2"/>
      <c r="B7" s="1696" t="s">
        <v>69</v>
      </c>
      <c r="C7" s="1697" t="s">
        <v>70</v>
      </c>
      <c r="D7" s="1698" t="s">
        <v>71</v>
      </c>
      <c r="E7" s="1699" t="s">
        <v>73</v>
      </c>
      <c r="F7" s="2"/>
      <c r="G7" s="2"/>
      <c r="H7" s="2"/>
      <c r="I7" s="2"/>
      <c r="J7" s="2"/>
      <c r="K7" s="2"/>
      <c r="L7" s="1537"/>
      <c r="M7" s="1398"/>
      <c r="N7" s="1398"/>
      <c r="O7" s="1398"/>
      <c r="P7" s="1327"/>
      <c r="Q7" s="1327"/>
      <c r="R7" s="1327"/>
      <c r="S7" s="1327"/>
      <c r="T7" s="1539"/>
      <c r="U7" s="1333"/>
      <c r="V7" s="1333"/>
      <c r="W7"/>
      <c r="X7"/>
      <c r="Y7"/>
      <c r="Z7"/>
    </row>
    <row r="8" spans="1:26" s="8" customFormat="1" ht="13.5" thickBot="1">
      <c r="A8" s="2"/>
      <c r="B8" s="1700" t="s">
        <v>183</v>
      </c>
      <c r="C8" s="1701"/>
      <c r="D8" s="1702"/>
      <c r="E8" s="1703"/>
      <c r="F8" s="2"/>
      <c r="G8" s="2"/>
      <c r="H8" s="2"/>
      <c r="I8" s="2"/>
      <c r="J8" s="2"/>
      <c r="K8" s="2"/>
      <c r="L8" s="1537"/>
      <c r="M8" s="1326"/>
      <c r="N8" s="1326" t="s">
        <v>71</v>
      </c>
      <c r="O8" s="1326" t="s">
        <v>70</v>
      </c>
      <c r="P8" s="1327"/>
      <c r="Q8" s="1327"/>
      <c r="R8" s="1327"/>
      <c r="S8" s="1327"/>
      <c r="T8" s="1333"/>
      <c r="U8" s="1333"/>
      <c r="V8" s="1333"/>
      <c r="W8"/>
      <c r="X8"/>
      <c r="Y8"/>
      <c r="Z8"/>
    </row>
    <row r="9" spans="1:26" s="8" customFormat="1">
      <c r="A9" s="2"/>
      <c r="B9" s="24"/>
      <c r="C9" s="110"/>
      <c r="D9" s="50"/>
      <c r="E9" s="159"/>
      <c r="F9" s="2"/>
      <c r="G9" s="2"/>
      <c r="H9" s="2"/>
      <c r="I9" s="2"/>
      <c r="J9" s="2"/>
      <c r="K9" s="2"/>
      <c r="L9" s="1537"/>
      <c r="M9" s="1326" t="s">
        <v>44</v>
      </c>
      <c r="N9" s="1327">
        <f>D10</f>
        <v>3151419.017</v>
      </c>
      <c r="O9" s="1327"/>
      <c r="P9" s="1327"/>
      <c r="Q9" s="1327"/>
      <c r="R9" s="1327"/>
      <c r="S9" s="1327"/>
      <c r="T9" s="1333"/>
      <c r="U9" s="1333"/>
      <c r="V9" s="1333"/>
      <c r="W9"/>
      <c r="X9"/>
      <c r="Y9"/>
      <c r="Z9"/>
    </row>
    <row r="10" spans="1:26" s="8" customFormat="1">
      <c r="A10" s="2"/>
      <c r="B10" s="33" t="s">
        <v>44</v>
      </c>
      <c r="C10" s="435"/>
      <c r="D10" s="295">
        <v>3151419.017</v>
      </c>
      <c r="E10" s="436">
        <f>SUM(C10:D10)</f>
        <v>3151419.017</v>
      </c>
      <c r="F10" s="2"/>
      <c r="G10" s="2"/>
      <c r="H10" s="2"/>
      <c r="I10" s="2"/>
      <c r="J10" s="2"/>
      <c r="K10" s="2"/>
      <c r="L10" s="1537"/>
      <c r="M10" s="1326" t="s">
        <v>45</v>
      </c>
      <c r="N10" s="1327">
        <f>D12</f>
        <v>238930.49400000001</v>
      </c>
      <c r="O10" s="1327">
        <f>C12</f>
        <v>1542359.726</v>
      </c>
      <c r="P10" s="1327"/>
      <c r="Q10" s="1327"/>
      <c r="R10" s="1327"/>
      <c r="S10" s="1327"/>
      <c r="T10" s="1333"/>
      <c r="U10" s="1333"/>
      <c r="V10" s="1333"/>
      <c r="W10"/>
      <c r="X10"/>
      <c r="Y10"/>
      <c r="Z10"/>
    </row>
    <row r="11" spans="1:26" s="8" customFormat="1">
      <c r="A11" s="2"/>
      <c r="B11" s="33"/>
      <c r="C11" s="110"/>
      <c r="D11" s="160"/>
      <c r="E11" s="617">
        <f>+E10/E14</f>
        <v>0.63888197450629503</v>
      </c>
      <c r="F11" s="2"/>
      <c r="G11" s="2"/>
      <c r="H11" s="2"/>
      <c r="I11" s="2"/>
      <c r="J11" s="2"/>
      <c r="K11" s="2"/>
      <c r="L11" s="1537"/>
      <c r="M11" s="1398"/>
      <c r="N11" s="1398"/>
      <c r="O11" s="1398"/>
      <c r="P11" s="1327"/>
      <c r="Q11" s="1327"/>
      <c r="R11" s="1327"/>
      <c r="S11" s="1327"/>
      <c r="T11" s="1333"/>
      <c r="U11" s="1333"/>
      <c r="V11" s="1333"/>
      <c r="W11"/>
      <c r="X11"/>
      <c r="Y11"/>
      <c r="Z11"/>
    </row>
    <row r="12" spans="1:26" s="8" customFormat="1">
      <c r="A12" s="2"/>
      <c r="B12" s="33" t="s">
        <v>45</v>
      </c>
      <c r="C12" s="435">
        <v>1542359.726</v>
      </c>
      <c r="D12" s="295">
        <v>238930.49400000001</v>
      </c>
      <c r="E12" s="436">
        <f>SUM(C12:D12)</f>
        <v>1781290.22</v>
      </c>
      <c r="F12" s="2"/>
      <c r="G12" s="2"/>
      <c r="H12" s="2"/>
      <c r="I12" s="2"/>
      <c r="J12" s="2"/>
      <c r="K12" s="2"/>
      <c r="L12" s="1537"/>
      <c r="M12" s="1398"/>
      <c r="N12" s="1398"/>
      <c r="O12" s="1398"/>
      <c r="P12" s="1327"/>
      <c r="Q12" s="1327"/>
      <c r="R12" s="1327"/>
      <c r="S12" s="1327"/>
      <c r="T12" s="1333"/>
      <c r="U12" s="1333"/>
      <c r="V12" s="1333"/>
      <c r="W12"/>
      <c r="X12"/>
      <c r="Y12"/>
      <c r="Z12"/>
    </row>
    <row r="13" spans="1:26" s="8" customFormat="1" ht="13.5" thickBot="1">
      <c r="A13" s="2"/>
      <c r="B13" s="24"/>
      <c r="C13" s="161"/>
      <c r="D13" s="21"/>
      <c r="E13" s="618">
        <f>+E12/E14</f>
        <v>0.36111802549370497</v>
      </c>
      <c r="F13" s="2"/>
      <c r="G13" s="2"/>
      <c r="H13" s="2"/>
      <c r="I13" s="2"/>
      <c r="J13" s="2"/>
      <c r="K13" s="2"/>
      <c r="L13" s="1537"/>
      <c r="M13" s="1398"/>
      <c r="N13" s="1551">
        <f>+N9/$E$14</f>
        <v>0.63888197450629503</v>
      </c>
      <c r="O13" s="1551">
        <f>+O9/$E$14</f>
        <v>0</v>
      </c>
      <c r="P13" s="1327"/>
      <c r="Q13" s="1327"/>
      <c r="R13" s="1327"/>
      <c r="S13" s="1327"/>
      <c r="T13" s="1333"/>
      <c r="U13" s="1333"/>
      <c r="V13" s="1333"/>
      <c r="W13"/>
      <c r="X13"/>
      <c r="Y13"/>
      <c r="Z13"/>
    </row>
    <row r="14" spans="1:26" s="8" customFormat="1" ht="13.5" thickTop="1">
      <c r="A14" s="2"/>
      <c r="B14" s="162" t="s">
        <v>73</v>
      </c>
      <c r="C14" s="437">
        <f>+C10+C12</f>
        <v>1542359.726</v>
      </c>
      <c r="D14" s="438">
        <f>+D10+D12</f>
        <v>3390349.5109999999</v>
      </c>
      <c r="E14" s="439">
        <f>SUM(E10,E12)</f>
        <v>4932709.2369999997</v>
      </c>
      <c r="F14" s="2"/>
      <c r="G14" s="2"/>
      <c r="H14" s="2"/>
      <c r="I14" s="2"/>
      <c r="J14" s="2"/>
      <c r="K14" s="2"/>
      <c r="L14" s="1537"/>
      <c r="M14" s="1326"/>
      <c r="N14" s="1551">
        <f>+N10/$E$14</f>
        <v>4.8437984588224778E-2</v>
      </c>
      <c r="O14" s="1551">
        <f>+O10/$E$14</f>
        <v>0.31268004090548024</v>
      </c>
      <c r="P14" s="1327"/>
      <c r="Q14" s="1327"/>
      <c r="R14" s="1327"/>
      <c r="S14" s="1327"/>
      <c r="T14" s="1333"/>
      <c r="U14" s="1333"/>
      <c r="V14" s="1333"/>
      <c r="W14"/>
      <c r="X14"/>
      <c r="Y14"/>
      <c r="Z14"/>
    </row>
    <row r="15" spans="1:26" s="8" customFormat="1" ht="13.5" thickBot="1">
      <c r="A15" s="2"/>
      <c r="B15" s="25"/>
      <c r="C15" s="619">
        <f>C14/E14</f>
        <v>0.31268004090548024</v>
      </c>
      <c r="D15" s="620">
        <f>D14/E14</f>
        <v>0.68731995909451982</v>
      </c>
      <c r="E15" s="26"/>
      <c r="F15" s="2"/>
      <c r="G15" s="2"/>
      <c r="H15" s="2"/>
      <c r="I15" s="2"/>
      <c r="J15" s="2"/>
      <c r="K15" s="2"/>
      <c r="L15" s="1537"/>
      <c r="M15" s="1326"/>
      <c r="N15" s="1326"/>
      <c r="O15" s="1326"/>
      <c r="P15" s="1327"/>
      <c r="Q15" s="1327"/>
      <c r="R15" s="1327"/>
      <c r="S15" s="1327"/>
      <c r="T15" s="1333"/>
      <c r="U15" s="1333"/>
      <c r="V15" s="1333"/>
      <c r="W15"/>
      <c r="X15"/>
      <c r="Y15"/>
      <c r="Z15"/>
    </row>
    <row r="16" spans="1:26" s="8" customFormat="1">
      <c r="A16" s="2"/>
      <c r="B16" s="2"/>
      <c r="C16" s="163"/>
      <c r="D16" s="163"/>
      <c r="E16" s="17"/>
      <c r="F16" s="2"/>
      <c r="G16" s="2"/>
      <c r="H16" s="2"/>
      <c r="I16" s="2"/>
      <c r="J16" s="2"/>
      <c r="K16" s="2"/>
      <c r="L16" s="1541"/>
      <c r="M16" s="1326"/>
      <c r="N16" s="1326"/>
      <c r="O16" s="1326"/>
      <c r="P16" s="1326"/>
      <c r="Q16" s="1333"/>
      <c r="R16" s="1333"/>
      <c r="S16" s="1333"/>
      <c r="T16" s="1333"/>
      <c r="U16" s="1333"/>
      <c r="V16" s="1333"/>
      <c r="W16"/>
      <c r="X16"/>
      <c r="Y16"/>
      <c r="Z16"/>
    </row>
    <row r="17" spans="1:26" s="8" customFormat="1">
      <c r="A17" s="2"/>
      <c r="B17" s="2"/>
      <c r="C17" s="163"/>
      <c r="D17" s="163"/>
      <c r="E17" s="164"/>
      <c r="F17" s="2"/>
      <c r="G17" s="2"/>
      <c r="H17" s="2"/>
      <c r="I17" s="2"/>
      <c r="J17" s="2"/>
      <c r="K17" s="2"/>
      <c r="L17" s="1537"/>
      <c r="M17" s="1326"/>
      <c r="N17" s="1326"/>
      <c r="O17" s="1326"/>
      <c r="P17" s="1326"/>
      <c r="Q17" s="1333"/>
      <c r="R17" s="1333"/>
      <c r="S17" s="1333"/>
      <c r="T17" s="1333"/>
      <c r="U17" s="1333"/>
      <c r="V17" s="1333"/>
      <c r="W17"/>
      <c r="X17"/>
      <c r="Y17"/>
      <c r="Z17"/>
    </row>
    <row r="18" spans="1:26" s="8" customFormat="1">
      <c r="A18" s="2"/>
      <c r="B18" s="20"/>
      <c r="C18" s="21"/>
      <c r="D18" s="21"/>
      <c r="E18" s="27"/>
      <c r="F18" s="2"/>
      <c r="G18" s="2"/>
      <c r="H18" s="2"/>
      <c r="I18" s="2"/>
      <c r="J18" s="2"/>
      <c r="K18" s="2"/>
      <c r="L18" s="1537"/>
      <c r="M18" s="1326"/>
      <c r="N18" s="1326"/>
      <c r="O18" s="1326"/>
      <c r="P18" s="1326"/>
      <c r="Q18" s="1333"/>
      <c r="R18" s="1333"/>
      <c r="S18" s="1333"/>
      <c r="T18" s="1333"/>
      <c r="U18" s="1333"/>
      <c r="V18" s="1333"/>
      <c r="W18"/>
      <c r="X18"/>
      <c r="Y18"/>
      <c r="Z18"/>
    </row>
    <row r="19" spans="1:26" s="8" customFormat="1">
      <c r="A19" s="2"/>
      <c r="B19" s="20"/>
      <c r="C19" s="21"/>
      <c r="D19" s="21"/>
      <c r="E19" s="21"/>
      <c r="F19" s="2"/>
      <c r="G19" s="2"/>
      <c r="H19" s="2"/>
      <c r="I19" s="2"/>
      <c r="J19" s="2"/>
      <c r="K19" s="2"/>
      <c r="L19" s="1537"/>
      <c r="M19" s="1326"/>
      <c r="N19" s="1326"/>
      <c r="O19" s="1326"/>
      <c r="P19" s="1326"/>
      <c r="Q19" s="1333"/>
      <c r="R19" s="1333"/>
      <c r="S19" s="1333"/>
      <c r="T19" s="1333"/>
      <c r="U19" s="1333"/>
      <c r="V19" s="1333"/>
      <c r="W19"/>
      <c r="X19"/>
      <c r="Y19"/>
      <c r="Z19"/>
    </row>
    <row r="20" spans="1:26" s="8" customFormat="1">
      <c r="A20" s="2"/>
      <c r="B20" s="20"/>
      <c r="C20" s="21"/>
      <c r="D20" s="21"/>
      <c r="E20" s="21"/>
      <c r="F20" s="2"/>
      <c r="G20" s="2"/>
      <c r="H20" s="2"/>
      <c r="I20" s="2"/>
      <c r="J20" s="2"/>
      <c r="K20" s="2"/>
      <c r="L20" s="1537"/>
      <c r="M20" s="1398"/>
      <c r="N20" s="1398"/>
      <c r="O20" s="1398"/>
      <c r="P20" s="1398"/>
      <c r="Q20" s="1333"/>
      <c r="R20" s="1333"/>
      <c r="S20" s="1333"/>
      <c r="T20" s="1333"/>
      <c r="U20" s="1333"/>
      <c r="V20" s="1333"/>
      <c r="W20"/>
      <c r="X20"/>
      <c r="Y20"/>
      <c r="Z20"/>
    </row>
    <row r="21" spans="1:26" s="8" customFormat="1">
      <c r="A21" s="2"/>
      <c r="B21" s="20"/>
      <c r="C21" s="160"/>
      <c r="D21" s="50"/>
      <c r="E21" s="21"/>
      <c r="F21" s="2"/>
      <c r="G21" s="2"/>
      <c r="H21" s="2"/>
      <c r="I21" s="2"/>
      <c r="J21" s="2"/>
      <c r="K21" s="2"/>
      <c r="L21" s="1537"/>
      <c r="M21" s="1398"/>
      <c r="N21" s="1398"/>
      <c r="O21" s="1398"/>
      <c r="P21" s="1398"/>
      <c r="Q21" s="1333"/>
      <c r="R21" s="1333"/>
      <c r="S21" s="1333"/>
      <c r="T21" s="1333"/>
      <c r="U21" s="1333"/>
      <c r="V21" s="1333"/>
      <c r="W21"/>
      <c r="X21"/>
      <c r="Y21"/>
      <c r="Z21"/>
    </row>
    <row r="22" spans="1:26" s="8" customFormat="1">
      <c r="A22" s="2"/>
      <c r="B22" s="2"/>
      <c r="C22" s="2"/>
      <c r="D22" s="51"/>
      <c r="E22" s="17"/>
      <c r="F22" s="2"/>
      <c r="G22" s="2"/>
      <c r="H22" s="2"/>
      <c r="I22" s="2"/>
      <c r="J22" s="2"/>
      <c r="K22" s="2"/>
      <c r="L22" s="1537"/>
      <c r="M22" s="1398"/>
      <c r="N22" s="1398"/>
      <c r="O22" s="1398"/>
      <c r="P22" s="1398"/>
      <c r="Q22" s="1333"/>
      <c r="R22" s="1333"/>
      <c r="S22" s="1333"/>
      <c r="T22" s="1333"/>
      <c r="U22" s="1333"/>
      <c r="V22" s="1333"/>
      <c r="W22"/>
      <c r="X22"/>
      <c r="Y22"/>
      <c r="Z22"/>
    </row>
    <row r="23" spans="1:26" s="8" customFormat="1">
      <c r="A23" s="2"/>
      <c r="B23" s="2"/>
      <c r="C23" s="2"/>
      <c r="D23" s="51"/>
      <c r="E23" s="2"/>
      <c r="F23" s="2"/>
      <c r="G23" s="2"/>
      <c r="H23" s="2"/>
      <c r="I23" s="2"/>
      <c r="J23" s="2"/>
      <c r="K23" s="2"/>
      <c r="L23" s="1537"/>
      <c r="M23" s="1398"/>
      <c r="N23" s="1542"/>
      <c r="O23" s="1398"/>
      <c r="P23" s="1398"/>
      <c r="Q23" s="1333"/>
      <c r="R23" s="1333"/>
      <c r="S23" s="1333"/>
      <c r="T23" s="1333"/>
      <c r="U23" s="1333"/>
      <c r="V23" s="1333"/>
      <c r="W23"/>
      <c r="X23"/>
      <c r="Y23"/>
      <c r="Z23"/>
    </row>
    <row r="24" spans="1:26" s="8" customFormat="1">
      <c r="A24" s="2"/>
      <c r="B24" s="2"/>
      <c r="C24" s="2"/>
      <c r="D24" s="51"/>
      <c r="E24" s="2"/>
      <c r="F24" s="2"/>
      <c r="G24" s="2"/>
      <c r="H24" s="2"/>
      <c r="I24" s="2"/>
      <c r="J24" s="2"/>
      <c r="K24" s="2"/>
      <c r="L24" s="1537"/>
      <c r="M24" s="1398"/>
      <c r="N24" s="1542"/>
      <c r="O24" s="1542"/>
      <c r="P24" s="1398"/>
      <c r="Q24" s="1333"/>
      <c r="R24" s="1333"/>
      <c r="S24" s="1333"/>
      <c r="T24" s="1333"/>
      <c r="U24" s="1333"/>
      <c r="V24" s="1333"/>
      <c r="W24"/>
      <c r="X24"/>
      <c r="Y24"/>
      <c r="Z24"/>
    </row>
    <row r="25" spans="1:26" s="8" customFormat="1">
      <c r="A25" s="2"/>
      <c r="B25" s="2"/>
      <c r="C25" s="2"/>
      <c r="D25" s="51"/>
      <c r="E25" s="2"/>
      <c r="F25" s="2"/>
      <c r="G25" s="2"/>
      <c r="H25" s="2"/>
      <c r="I25" s="2"/>
      <c r="J25" s="2"/>
      <c r="K25" s="2"/>
      <c r="L25" s="1537"/>
      <c r="M25" s="1398"/>
      <c r="N25" s="1398"/>
      <c r="O25" s="1398"/>
      <c r="P25" s="1398"/>
      <c r="Q25" s="1333"/>
      <c r="R25" s="1333"/>
      <c r="S25" s="1333"/>
      <c r="T25" s="1333"/>
      <c r="U25" s="1333"/>
      <c r="V25" s="1333"/>
      <c r="W25"/>
      <c r="X25"/>
      <c r="Y25"/>
      <c r="Z25"/>
    </row>
    <row r="26" spans="1:26" s="8" customFormat="1">
      <c r="A26" s="2"/>
      <c r="B26" s="2"/>
      <c r="C26" s="2"/>
      <c r="D26" s="51"/>
      <c r="E26" s="2"/>
      <c r="F26" s="2"/>
      <c r="G26" s="2"/>
      <c r="H26" s="2"/>
      <c r="I26" s="2"/>
      <c r="J26" s="2"/>
      <c r="K26" s="2"/>
      <c r="L26" s="1537"/>
      <c r="M26" s="1398"/>
      <c r="N26" s="1398"/>
      <c r="O26" s="1398"/>
      <c r="P26" s="1398"/>
      <c r="Q26" s="1333"/>
      <c r="R26" s="1333"/>
      <c r="S26" s="1333"/>
      <c r="T26" s="1333"/>
      <c r="U26" s="1333"/>
      <c r="V26" s="1333"/>
      <c r="W26"/>
      <c r="X26"/>
      <c r="Y26"/>
      <c r="Z26"/>
    </row>
    <row r="27" spans="1:26" s="8" customFormat="1">
      <c r="A27" s="2"/>
      <c r="B27" s="2"/>
      <c r="C27" s="2"/>
      <c r="D27" s="51"/>
      <c r="E27" s="2"/>
      <c r="F27" s="2"/>
      <c r="G27" s="2"/>
      <c r="H27" s="2"/>
      <c r="I27" s="2"/>
      <c r="J27" s="2"/>
      <c r="K27" s="2"/>
      <c r="L27" s="1537"/>
      <c r="M27" s="1398"/>
      <c r="N27" s="1398"/>
      <c r="O27" s="1398"/>
      <c r="P27" s="1398"/>
      <c r="Q27" s="1333"/>
      <c r="R27" s="1333"/>
      <c r="S27" s="1333"/>
      <c r="T27" s="1333"/>
      <c r="U27" s="1333"/>
      <c r="V27" s="1333"/>
      <c r="W27"/>
      <c r="X27"/>
      <c r="Y27"/>
      <c r="Z27"/>
    </row>
    <row r="28" spans="1:26" s="8" customFormat="1">
      <c r="A28" s="2"/>
      <c r="B28" s="2"/>
      <c r="C28" s="2"/>
      <c r="D28" s="51"/>
      <c r="E28" s="2"/>
      <c r="F28" s="2"/>
      <c r="G28" s="2"/>
      <c r="H28" s="2"/>
      <c r="I28" s="2"/>
      <c r="J28" s="2"/>
      <c r="K28" s="2"/>
      <c r="L28" s="1537"/>
      <c r="M28" s="1398"/>
      <c r="N28" s="1398"/>
      <c r="O28" s="1398"/>
      <c r="P28" s="1398"/>
      <c r="Q28" s="1333"/>
      <c r="R28" s="1333"/>
      <c r="S28" s="1333"/>
      <c r="T28" s="1333"/>
      <c r="U28" s="1333"/>
      <c r="V28" s="1333"/>
      <c r="W28"/>
      <c r="X28"/>
      <c r="Y28"/>
      <c r="Z28"/>
    </row>
    <row r="29" spans="1:26" s="8" customFormat="1">
      <c r="A29" s="2"/>
      <c r="B29" s="2"/>
      <c r="C29" s="2"/>
      <c r="D29" s="51"/>
      <c r="E29" s="2"/>
      <c r="F29" s="2"/>
      <c r="G29" s="2"/>
      <c r="H29" s="2"/>
      <c r="I29" s="2"/>
      <c r="J29" s="2"/>
      <c r="K29" s="2"/>
      <c r="L29" s="1537"/>
      <c r="M29" s="1398"/>
      <c r="N29" s="1543"/>
      <c r="O29" s="1543"/>
      <c r="P29" s="1398"/>
      <c r="Q29" s="1333"/>
      <c r="R29" s="1333"/>
      <c r="S29" s="1333"/>
      <c r="T29" s="1333"/>
      <c r="U29" s="1333"/>
      <c r="V29" s="1333"/>
      <c r="W29"/>
      <c r="X29"/>
      <c r="Y29"/>
      <c r="Z29"/>
    </row>
    <row r="30" spans="1:26" s="8" customFormat="1">
      <c r="A30" s="2"/>
      <c r="B30" s="10" t="s">
        <v>184</v>
      </c>
      <c r="C30" s="2"/>
      <c r="D30" s="51"/>
      <c r="E30" s="2"/>
      <c r="F30" s="2"/>
      <c r="G30" s="2"/>
      <c r="H30" s="2"/>
      <c r="I30" s="2"/>
      <c r="J30" s="2"/>
      <c r="K30" s="2"/>
      <c r="L30" s="1537"/>
      <c r="M30" s="1544"/>
      <c r="N30" s="1398"/>
      <c r="O30" s="1398"/>
      <c r="P30" s="1398"/>
      <c r="Q30" s="1333"/>
      <c r="R30" s="1333"/>
      <c r="S30" s="1333"/>
      <c r="T30" s="1333"/>
      <c r="U30" s="1333"/>
      <c r="V30" s="1333"/>
      <c r="W30"/>
      <c r="X30"/>
      <c r="Y30"/>
      <c r="Z30"/>
    </row>
    <row r="31" spans="1:26" s="8" customFormat="1" ht="13.5" thickBot="1">
      <c r="A31" s="2"/>
      <c r="B31" s="2"/>
      <c r="C31" s="2"/>
      <c r="D31" s="51"/>
      <c r="E31" s="2"/>
      <c r="F31" s="2"/>
      <c r="G31" s="2"/>
      <c r="H31" s="2"/>
      <c r="I31" s="2"/>
      <c r="J31" s="2"/>
      <c r="K31" s="2"/>
      <c r="L31" s="1537"/>
      <c r="M31" s="1398"/>
      <c r="N31" s="1398"/>
      <c r="O31" s="1398"/>
      <c r="P31" s="1398"/>
      <c r="Q31" s="1333"/>
      <c r="R31" s="1333"/>
      <c r="S31" s="1333"/>
      <c r="T31" s="1333"/>
      <c r="U31" s="1333"/>
      <c r="V31" s="1333"/>
      <c r="W31"/>
      <c r="X31"/>
      <c r="Y31"/>
      <c r="Z31"/>
    </row>
    <row r="32" spans="1:26" s="8" customFormat="1" ht="17.25" customHeight="1">
      <c r="A32" s="2"/>
      <c r="B32" s="1704" t="s">
        <v>69</v>
      </c>
      <c r="C32" s="1697" t="s">
        <v>70</v>
      </c>
      <c r="D32" s="1698" t="s">
        <v>71</v>
      </c>
      <c r="E32" s="1699" t="s">
        <v>73</v>
      </c>
      <c r="F32" s="2"/>
      <c r="G32" s="2"/>
      <c r="H32" s="2"/>
      <c r="I32" s="2"/>
      <c r="J32" s="2"/>
      <c r="K32" s="2"/>
      <c r="L32" s="1537"/>
      <c r="M32" s="1398"/>
      <c r="N32" s="1398"/>
      <c r="O32" s="1398"/>
      <c r="P32" s="1398"/>
      <c r="Q32" s="1333"/>
      <c r="R32" s="1327"/>
      <c r="S32" s="1327"/>
      <c r="T32" s="1327"/>
      <c r="U32" s="1545"/>
      <c r="V32" s="1333"/>
      <c r="W32"/>
      <c r="X32"/>
      <c r="Y32"/>
      <c r="Z32"/>
    </row>
    <row r="33" spans="1:26" s="8" customFormat="1" ht="13.5" thickBot="1">
      <c r="A33" s="2"/>
      <c r="B33" s="1705" t="s">
        <v>185</v>
      </c>
      <c r="C33" s="1701"/>
      <c r="D33" s="1702"/>
      <c r="E33" s="1703"/>
      <c r="F33" s="2"/>
      <c r="G33" s="2"/>
      <c r="H33" s="2"/>
      <c r="I33" s="2"/>
      <c r="J33" s="2"/>
      <c r="K33" s="2"/>
      <c r="L33" s="1537"/>
      <c r="M33" s="1326"/>
      <c r="N33" s="1326"/>
      <c r="O33" s="1326"/>
      <c r="P33" s="1326"/>
      <c r="Q33" s="1333"/>
      <c r="R33" s="1327"/>
      <c r="S33" s="1327"/>
      <c r="T33" s="1327"/>
      <c r="U33" s="1545"/>
      <c r="V33" s="1333"/>
      <c r="W33"/>
      <c r="X33"/>
      <c r="Y33"/>
      <c r="Z33"/>
    </row>
    <row r="34" spans="1:26" s="8" customFormat="1">
      <c r="A34" s="2"/>
      <c r="B34" s="24"/>
      <c r="C34" s="110"/>
      <c r="D34" s="50"/>
      <c r="E34" s="159"/>
      <c r="F34" s="2"/>
      <c r="G34" s="2"/>
      <c r="H34" s="2"/>
      <c r="I34" s="2"/>
      <c r="J34" s="2"/>
      <c r="K34" s="2"/>
      <c r="L34" s="1537"/>
      <c r="M34" s="1326"/>
      <c r="N34" s="1326" t="s">
        <v>70</v>
      </c>
      <c r="O34" s="1326" t="s">
        <v>71</v>
      </c>
      <c r="P34" s="1398"/>
      <c r="Q34" s="1333"/>
      <c r="R34" s="1327"/>
      <c r="S34" s="1327"/>
      <c r="T34" s="1327"/>
      <c r="U34" s="1545"/>
      <c r="V34" s="1333"/>
      <c r="W34"/>
      <c r="X34"/>
      <c r="Y34"/>
      <c r="Z34"/>
    </row>
    <row r="35" spans="1:26" s="8" customFormat="1">
      <c r="A35" s="2"/>
      <c r="B35" s="33" t="s">
        <v>77</v>
      </c>
      <c r="C35" s="435">
        <v>1542359.726</v>
      </c>
      <c r="D35" s="295">
        <v>3324917.8990000002</v>
      </c>
      <c r="E35" s="436">
        <f>SUM(C35:D35)</f>
        <v>4867277.625</v>
      </c>
      <c r="F35" s="2"/>
      <c r="G35" s="2"/>
      <c r="H35" s="2"/>
      <c r="I35" s="2"/>
      <c r="J35" s="2"/>
      <c r="K35" s="2"/>
      <c r="L35" s="1537"/>
      <c r="M35" s="1546" t="s">
        <v>77</v>
      </c>
      <c r="N35" s="1327">
        <f>+C35</f>
        <v>1542359.726</v>
      </c>
      <c r="O35" s="1327">
        <f>+D35</f>
        <v>3324917.8990000002</v>
      </c>
      <c r="P35" s="1398"/>
      <c r="Q35" s="1333"/>
      <c r="R35" s="1333"/>
      <c r="S35" s="1333"/>
      <c r="T35" s="1333"/>
      <c r="U35" s="1333"/>
      <c r="V35" s="1333"/>
      <c r="W35"/>
      <c r="X35"/>
      <c r="Y35"/>
      <c r="Z35"/>
    </row>
    <row r="36" spans="1:26" s="8" customFormat="1">
      <c r="A36" s="2"/>
      <c r="B36" s="33"/>
      <c r="C36" s="110"/>
      <c r="D36" s="160"/>
      <c r="E36" s="617">
        <f>+E35/E39</f>
        <v>0.98673515728703132</v>
      </c>
      <c r="F36" s="2"/>
      <c r="G36" s="2"/>
      <c r="H36" s="2"/>
      <c r="I36" s="2"/>
      <c r="J36" s="2"/>
      <c r="K36" s="2"/>
      <c r="L36" s="1537"/>
      <c r="M36" s="1546" t="s">
        <v>78</v>
      </c>
      <c r="N36" s="1327">
        <f>C37</f>
        <v>0</v>
      </c>
      <c r="O36" s="1327">
        <f>+D37</f>
        <v>65431.612179999996</v>
      </c>
      <c r="P36" s="1398"/>
      <c r="Q36" s="1333"/>
      <c r="R36" s="1333"/>
      <c r="S36" s="1333"/>
      <c r="T36" s="1333"/>
      <c r="U36" s="1333"/>
      <c r="V36" s="1333"/>
      <c r="W36"/>
      <c r="X36"/>
      <c r="Y36"/>
      <c r="Z36"/>
    </row>
    <row r="37" spans="1:26" s="8" customFormat="1">
      <c r="A37" s="2"/>
      <c r="B37" s="33" t="s">
        <v>78</v>
      </c>
      <c r="C37" s="435"/>
      <c r="D37" s="295">
        <v>65431.612179999996</v>
      </c>
      <c r="E37" s="436">
        <f>SUM(C37:D37)</f>
        <v>65431.612179999996</v>
      </c>
      <c r="F37" s="2"/>
      <c r="G37" s="2"/>
      <c r="H37" s="2"/>
      <c r="I37" s="2"/>
      <c r="J37" s="2"/>
      <c r="K37" s="2"/>
      <c r="L37" s="1537"/>
      <c r="M37" s="1398"/>
      <c r="N37" s="1398"/>
      <c r="O37" s="1398"/>
      <c r="P37" s="1398"/>
      <c r="Q37" s="1333"/>
      <c r="R37" s="1333"/>
      <c r="S37" s="1333"/>
      <c r="T37" s="1333"/>
      <c r="U37" s="1333"/>
      <c r="V37" s="1333"/>
      <c r="W37"/>
      <c r="X37"/>
      <c r="Y37"/>
      <c r="Z37"/>
    </row>
    <row r="38" spans="1:26" s="8" customFormat="1" ht="13.5" thickBot="1">
      <c r="A38" s="2"/>
      <c r="B38" s="24"/>
      <c r="C38" s="161"/>
      <c r="D38" s="21"/>
      <c r="E38" s="618">
        <f>+E37/E39</f>
        <v>1.3264842712968595E-2</v>
      </c>
      <c r="F38" s="2"/>
      <c r="G38" s="2"/>
      <c r="H38" s="2"/>
      <c r="I38" s="2"/>
      <c r="J38" s="2"/>
      <c r="K38" s="2"/>
      <c r="L38" s="1537"/>
      <c r="M38" s="1398"/>
      <c r="N38" s="1398"/>
      <c r="O38" s="1398"/>
      <c r="P38" s="1398"/>
      <c r="Q38" s="1333"/>
      <c r="R38" s="1333"/>
      <c r="S38" s="1333"/>
      <c r="T38" s="1333"/>
      <c r="U38" s="1333"/>
      <c r="V38" s="1333"/>
      <c r="W38"/>
      <c r="X38"/>
      <c r="Y38"/>
      <c r="Z38"/>
    </row>
    <row r="39" spans="1:26" s="8" customFormat="1" ht="13.5" thickTop="1">
      <c r="A39" s="2"/>
      <c r="B39" s="162" t="s">
        <v>73</v>
      </c>
      <c r="C39" s="437">
        <f>SUM(C35:C37)</f>
        <v>1542359.726</v>
      </c>
      <c r="D39" s="438">
        <f>SUM(D35:D37)</f>
        <v>3390349.5111800004</v>
      </c>
      <c r="E39" s="439">
        <f>SUM(E35,E37)</f>
        <v>4932709.2371800002</v>
      </c>
      <c r="F39" s="2"/>
      <c r="G39" s="2"/>
      <c r="H39" s="2"/>
      <c r="I39" s="2"/>
      <c r="J39" s="2"/>
      <c r="K39" s="2"/>
      <c r="L39" s="1537"/>
      <c r="M39" s="1398"/>
      <c r="N39" s="1398"/>
      <c r="O39" s="1398"/>
      <c r="P39" s="1398"/>
      <c r="Q39" s="1333"/>
      <c r="R39" s="1333"/>
      <c r="S39" s="1333"/>
      <c r="T39" s="1333"/>
      <c r="U39" s="1333"/>
      <c r="V39" s="1333"/>
      <c r="W39"/>
      <c r="X39"/>
      <c r="Y39"/>
      <c r="Z39"/>
    </row>
    <row r="40" spans="1:26" s="8" customFormat="1" ht="13.5" thickBot="1">
      <c r="A40" s="2"/>
      <c r="B40" s="165"/>
      <c r="C40" s="619">
        <f>C39/E39</f>
        <v>0.31268004089407014</v>
      </c>
      <c r="D40" s="620">
        <f>D39/E39</f>
        <v>0.68731995910592991</v>
      </c>
      <c r="E40" s="26"/>
      <c r="F40" s="2"/>
      <c r="G40" s="2"/>
      <c r="H40" s="2"/>
      <c r="I40" s="2"/>
      <c r="J40" s="2"/>
      <c r="K40" s="2"/>
      <c r="L40" s="1537"/>
      <c r="M40" s="1326"/>
      <c r="N40" s="1326"/>
      <c r="O40" s="1326"/>
      <c r="P40" s="1326"/>
      <c r="Q40" s="1333"/>
      <c r="R40" s="1333"/>
      <c r="S40" s="1333"/>
      <c r="T40" s="1333"/>
      <c r="U40" s="1333"/>
      <c r="V40" s="1333"/>
      <c r="W40"/>
      <c r="X40"/>
      <c r="Y40"/>
      <c r="Z40"/>
    </row>
    <row r="41" spans="1:26" s="8" customForma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1537"/>
      <c r="M41" s="1326"/>
      <c r="N41" s="1326"/>
      <c r="O41" s="1326"/>
      <c r="P41" s="1326"/>
      <c r="Q41" s="1333"/>
      <c r="R41" s="1333"/>
      <c r="S41" s="1333"/>
      <c r="T41" s="1333"/>
      <c r="U41" s="1333"/>
      <c r="V41" s="1333"/>
      <c r="W41"/>
      <c r="X41"/>
      <c r="Y41"/>
      <c r="Z41"/>
    </row>
    <row r="42" spans="1:26" s="8" customFormat="1">
      <c r="A42" s="2"/>
      <c r="B42" s="20"/>
      <c r="C42" s="21"/>
      <c r="D42" s="21"/>
      <c r="E42" s="21"/>
      <c r="F42" s="2"/>
      <c r="G42" s="2"/>
      <c r="H42" s="2"/>
      <c r="I42" s="2"/>
      <c r="J42" s="2"/>
      <c r="K42" s="2"/>
      <c r="L42" s="1537"/>
      <c r="M42" s="1326"/>
      <c r="N42" s="1326"/>
      <c r="O42" s="1326"/>
      <c r="P42" s="1326"/>
      <c r="Q42" s="1333"/>
      <c r="R42" s="1333"/>
      <c r="S42" s="1333"/>
      <c r="T42" s="1333"/>
      <c r="U42" s="1333"/>
      <c r="V42" s="1333"/>
      <c r="W42"/>
      <c r="X42"/>
      <c r="Y42"/>
      <c r="Z42"/>
    </row>
    <row r="43" spans="1:26" s="8" customFormat="1">
      <c r="A43" s="2"/>
      <c r="B43" s="20"/>
      <c r="C43" s="21"/>
      <c r="D43" s="21"/>
      <c r="E43" s="21"/>
      <c r="F43" s="2"/>
      <c r="G43" s="2"/>
      <c r="H43" s="2"/>
      <c r="I43" s="2"/>
      <c r="J43" s="2"/>
      <c r="K43" s="2"/>
      <c r="L43" s="1537"/>
      <c r="M43" s="1326"/>
      <c r="N43" s="1326"/>
      <c r="O43" s="1326"/>
      <c r="P43" s="1326"/>
      <c r="Q43" s="1333"/>
      <c r="R43" s="1333"/>
      <c r="S43" s="1333"/>
      <c r="T43" s="1333"/>
      <c r="U43" s="1333"/>
      <c r="V43" s="1333"/>
      <c r="W43"/>
      <c r="X43"/>
      <c r="Y43"/>
      <c r="Z43"/>
    </row>
    <row r="44" spans="1:26" s="8" customFormat="1">
      <c r="A44" s="2"/>
      <c r="B44" s="20"/>
      <c r="C44" s="21"/>
      <c r="D44" s="21"/>
      <c r="E44" s="21"/>
      <c r="F44" s="2"/>
      <c r="G44" s="2"/>
      <c r="H44" s="2"/>
      <c r="I44" s="2"/>
      <c r="J44" s="2"/>
      <c r="K44" s="2"/>
      <c r="L44" s="1537"/>
      <c r="M44" s="1326"/>
      <c r="N44" s="1326"/>
      <c r="O44" s="1326"/>
      <c r="P44" s="1326"/>
      <c r="Q44" s="1333"/>
      <c r="R44" s="1333"/>
      <c r="S44" s="1333"/>
      <c r="T44" s="1333"/>
      <c r="U44" s="1333"/>
      <c r="V44" s="1333"/>
      <c r="W44"/>
      <c r="X44"/>
      <c r="Y44"/>
      <c r="Z44"/>
    </row>
    <row r="45" spans="1:26" s="8" customFormat="1">
      <c r="A45" s="2"/>
      <c r="B45" s="20"/>
      <c r="C45" s="21"/>
      <c r="D45" s="50"/>
      <c r="E45" s="20"/>
      <c r="F45" s="2"/>
      <c r="G45" s="2"/>
      <c r="H45" s="2"/>
      <c r="I45" s="2"/>
      <c r="J45" s="2"/>
      <c r="K45" s="2"/>
      <c r="L45" s="1537"/>
      <c r="M45" s="1326"/>
      <c r="N45" s="1326"/>
      <c r="O45" s="1326"/>
      <c r="P45" s="1326"/>
      <c r="Q45" s="1333"/>
      <c r="R45" s="1333"/>
      <c r="S45" s="1333"/>
      <c r="T45" s="1333"/>
      <c r="U45" s="1333"/>
      <c r="V45" s="1333"/>
      <c r="W45"/>
      <c r="X45"/>
      <c r="Y45"/>
      <c r="Z45"/>
    </row>
    <row r="46" spans="1:26" s="8" customFormat="1">
      <c r="A46" s="2"/>
      <c r="B46" s="2"/>
      <c r="C46" s="2"/>
      <c r="D46" s="51"/>
      <c r="E46" s="2"/>
      <c r="F46" s="2"/>
      <c r="G46" s="2"/>
      <c r="H46" s="2"/>
      <c r="I46" s="2"/>
      <c r="J46" s="2"/>
      <c r="K46" s="2"/>
      <c r="L46" s="1537"/>
      <c r="M46" s="1326"/>
      <c r="N46" s="1326"/>
      <c r="O46" s="1326"/>
      <c r="P46" s="1326"/>
      <c r="Q46" s="1333"/>
      <c r="R46" s="1333"/>
      <c r="S46" s="1333"/>
      <c r="T46" s="1333"/>
      <c r="U46" s="1333"/>
      <c r="V46" s="1333"/>
      <c r="W46"/>
      <c r="X46"/>
      <c r="Y46"/>
      <c r="Z46"/>
    </row>
    <row r="47" spans="1:26" s="8" customFormat="1">
      <c r="A47" s="2"/>
      <c r="B47" s="2"/>
      <c r="C47" s="2"/>
      <c r="D47" s="51"/>
      <c r="E47" s="2"/>
      <c r="F47" s="2"/>
      <c r="G47" s="2"/>
      <c r="H47" s="2"/>
      <c r="I47" s="2"/>
      <c r="J47" s="2"/>
      <c r="K47" s="2"/>
      <c r="L47" s="1537"/>
      <c r="M47" s="1326"/>
      <c r="N47" s="1326"/>
      <c r="O47" s="1326"/>
      <c r="P47" s="1326"/>
      <c r="Q47" s="1333"/>
      <c r="R47" s="1333"/>
      <c r="S47" s="1333"/>
      <c r="T47" s="1333"/>
      <c r="U47" s="1333"/>
      <c r="V47" s="1333"/>
      <c r="W47"/>
      <c r="X47"/>
      <c r="Y47"/>
      <c r="Z47"/>
    </row>
    <row r="48" spans="1:26" s="8" customFormat="1">
      <c r="A48" s="2"/>
      <c r="B48" s="2"/>
      <c r="C48" s="2"/>
      <c r="D48" s="51"/>
      <c r="E48" s="2"/>
      <c r="F48" s="2"/>
      <c r="G48" s="2"/>
      <c r="H48" s="2"/>
      <c r="I48" s="2"/>
      <c r="J48" s="2"/>
      <c r="K48" s="2"/>
      <c r="L48" s="1537"/>
      <c r="M48" s="1326"/>
      <c r="N48" s="1326"/>
      <c r="O48" s="1326"/>
      <c r="P48" s="1326"/>
      <c r="Q48" s="1333"/>
      <c r="R48" s="1333"/>
      <c r="S48" s="1333"/>
      <c r="T48" s="1333"/>
      <c r="U48" s="1333"/>
      <c r="V48" s="1333"/>
      <c r="W48"/>
      <c r="X48"/>
      <c r="Y48"/>
      <c r="Z48"/>
    </row>
    <row r="49" spans="1:26" s="8" customFormat="1">
      <c r="A49" s="2"/>
      <c r="B49" s="2"/>
      <c r="C49" s="2"/>
      <c r="D49" s="51"/>
      <c r="E49" s="2"/>
      <c r="F49" s="2"/>
      <c r="G49" s="2"/>
      <c r="H49" s="2"/>
      <c r="I49" s="2"/>
      <c r="J49" s="2"/>
      <c r="K49" s="2"/>
      <c r="L49" s="1537"/>
      <c r="M49" s="1326"/>
      <c r="N49" s="1326"/>
      <c r="O49" s="1326"/>
      <c r="P49" s="1326"/>
      <c r="Q49" s="1333"/>
      <c r="R49" s="1333"/>
      <c r="S49" s="1333"/>
      <c r="T49" s="1333"/>
      <c r="U49" s="1333"/>
      <c r="V49" s="1333"/>
      <c r="W49"/>
      <c r="X49"/>
      <c r="Y49"/>
      <c r="Z49"/>
    </row>
    <row r="50" spans="1:26" s="8" customFormat="1">
      <c r="A50" s="2"/>
      <c r="B50" s="2"/>
      <c r="C50" s="2"/>
      <c r="D50" s="51"/>
      <c r="E50" s="2"/>
      <c r="F50" s="2"/>
      <c r="G50" s="2"/>
      <c r="H50" s="2"/>
      <c r="I50" s="2"/>
      <c r="J50" s="2"/>
      <c r="K50" s="2"/>
      <c r="L50" s="1537"/>
      <c r="M50" s="1326"/>
      <c r="N50" s="1326"/>
      <c r="O50" s="1326"/>
      <c r="P50" s="1326"/>
      <c r="Q50" s="1333"/>
      <c r="R50" s="1333"/>
      <c r="S50" s="1333"/>
      <c r="T50" s="1333"/>
      <c r="U50" s="1333"/>
      <c r="V50" s="1333"/>
      <c r="W50"/>
      <c r="X50"/>
      <c r="Y50"/>
      <c r="Z50"/>
    </row>
    <row r="51" spans="1:26" s="8" customFormat="1">
      <c r="A51" s="2"/>
      <c r="B51" s="2"/>
      <c r="C51" s="2"/>
      <c r="D51" s="51"/>
      <c r="E51" s="2"/>
      <c r="F51" s="2"/>
      <c r="G51" s="2"/>
      <c r="H51" s="2"/>
      <c r="I51" s="2"/>
      <c r="J51" s="2"/>
      <c r="K51" s="2"/>
      <c r="L51" s="1537"/>
      <c r="M51" s="1326"/>
      <c r="N51" s="1326"/>
      <c r="O51" s="1326"/>
      <c r="P51" s="1326"/>
      <c r="Q51" s="1333"/>
      <c r="R51" s="1333"/>
      <c r="S51" s="1333"/>
      <c r="T51" s="1333"/>
      <c r="U51" s="1333"/>
      <c r="V51" s="1333"/>
      <c r="W51"/>
      <c r="X51"/>
      <c r="Y51"/>
      <c r="Z51"/>
    </row>
    <row r="52" spans="1:26" s="8" customFormat="1">
      <c r="A52" s="2"/>
      <c r="B52" s="2"/>
      <c r="C52" s="2"/>
      <c r="D52" s="51"/>
      <c r="E52" s="2"/>
      <c r="F52" s="2"/>
      <c r="G52" s="2"/>
      <c r="H52" s="2"/>
      <c r="I52" s="2"/>
      <c r="J52" s="2"/>
      <c r="K52" s="2"/>
      <c r="L52" s="1537"/>
      <c r="M52" s="1326"/>
      <c r="N52" s="1326"/>
      <c r="O52" s="1326"/>
      <c r="P52" s="1326"/>
      <c r="Q52" s="1333"/>
      <c r="R52" s="1333"/>
      <c r="S52" s="1333"/>
      <c r="T52" s="1333"/>
      <c r="U52" s="1333"/>
      <c r="V52" s="1333"/>
      <c r="W52"/>
      <c r="X52"/>
      <c r="Y52"/>
      <c r="Z52"/>
    </row>
    <row r="53" spans="1:26" s="8" customFormat="1">
      <c r="A53" s="2"/>
      <c r="B53" s="2"/>
      <c r="C53" s="2"/>
      <c r="D53" s="51"/>
      <c r="E53" s="2"/>
      <c r="F53" s="2"/>
      <c r="G53" s="2"/>
      <c r="H53" s="2"/>
      <c r="I53" s="2"/>
      <c r="J53" s="2"/>
      <c r="K53" s="2"/>
      <c r="L53" s="1537"/>
      <c r="M53" s="1326"/>
      <c r="N53" s="1326"/>
      <c r="O53" s="1326"/>
      <c r="P53" s="1326"/>
      <c r="Q53" s="1333"/>
      <c r="R53" s="1333"/>
      <c r="S53" s="1333"/>
      <c r="T53" s="1333"/>
      <c r="U53" s="1333"/>
      <c r="V53" s="1333"/>
      <c r="W53"/>
      <c r="X53"/>
      <c r="Y53"/>
      <c r="Z53"/>
    </row>
    <row r="54" spans="1:26" s="8" customFormat="1">
      <c r="A54" s="2"/>
      <c r="B54" s="2"/>
      <c r="C54" s="2"/>
      <c r="D54" s="51"/>
      <c r="E54" s="2"/>
      <c r="F54" s="2"/>
      <c r="G54" s="2"/>
      <c r="H54" s="2"/>
      <c r="I54" s="2"/>
      <c r="J54" s="2"/>
      <c r="K54" s="2"/>
      <c r="L54" s="1537"/>
      <c r="M54" s="1326"/>
      <c r="N54" s="1326"/>
      <c r="O54" s="1326"/>
      <c r="P54" s="1326"/>
      <c r="Q54" s="1333"/>
      <c r="R54" s="1333"/>
      <c r="S54" s="1333"/>
      <c r="T54" s="1333"/>
      <c r="U54" s="1333"/>
      <c r="V54" s="1333"/>
      <c r="W54"/>
      <c r="X54"/>
      <c r="Y54"/>
      <c r="Z54"/>
    </row>
    <row r="55" spans="1:26" s="8" customFormat="1">
      <c r="A55" s="2"/>
      <c r="B55" s="10" t="s">
        <v>186</v>
      </c>
      <c r="C55" s="2"/>
      <c r="D55" s="51"/>
      <c r="E55" s="2"/>
      <c r="F55" s="2"/>
      <c r="G55" s="2"/>
      <c r="H55" s="2"/>
      <c r="I55" s="2"/>
      <c r="J55" s="2"/>
      <c r="K55" s="2"/>
      <c r="L55" s="1537"/>
      <c r="M55" s="1398"/>
      <c r="N55" s="1398"/>
      <c r="O55" s="1398"/>
      <c r="P55" s="1398"/>
      <c r="Q55" s="1333"/>
      <c r="R55" s="1333"/>
      <c r="S55" s="1333"/>
      <c r="T55" s="1333"/>
      <c r="U55" s="1333"/>
      <c r="V55" s="1333"/>
      <c r="W55"/>
      <c r="X55"/>
      <c r="Y55"/>
      <c r="Z55"/>
    </row>
    <row r="56" spans="1:26" s="8" customFormat="1" ht="13.5" thickBot="1">
      <c r="A56" s="2"/>
      <c r="B56" s="2"/>
      <c r="C56" s="2"/>
      <c r="D56" s="51"/>
      <c r="E56" s="2"/>
      <c r="F56" s="2"/>
      <c r="G56" s="2"/>
      <c r="H56" s="2"/>
      <c r="I56" s="2"/>
      <c r="J56" s="2"/>
      <c r="K56" s="2"/>
      <c r="L56" s="1537"/>
      <c r="M56" s="1398"/>
      <c r="N56" s="1398"/>
      <c r="O56" s="1398"/>
      <c r="P56" s="1398"/>
      <c r="Q56" s="1327"/>
      <c r="R56" s="1327"/>
      <c r="S56" s="1327"/>
      <c r="T56" s="1545"/>
      <c r="U56" s="1333"/>
      <c r="V56" s="1333"/>
      <c r="W56"/>
      <c r="X56"/>
      <c r="Y56"/>
      <c r="Z56"/>
    </row>
    <row r="57" spans="1:26" s="8" customFormat="1" ht="16.5" customHeight="1">
      <c r="A57" s="2"/>
      <c r="B57" s="1704" t="s">
        <v>69</v>
      </c>
      <c r="C57" s="1697" t="s">
        <v>70</v>
      </c>
      <c r="D57" s="1698" t="s">
        <v>71</v>
      </c>
      <c r="E57" s="1699" t="s">
        <v>73</v>
      </c>
      <c r="F57" s="2"/>
      <c r="G57" s="2"/>
      <c r="H57" s="2"/>
      <c r="I57" s="2"/>
      <c r="J57" s="2"/>
      <c r="K57" s="2"/>
      <c r="L57" s="1537"/>
      <c r="M57" s="1398"/>
      <c r="N57" s="1398"/>
      <c r="O57" s="1398"/>
      <c r="P57" s="1398"/>
      <c r="Q57" s="1327"/>
      <c r="R57" s="1327"/>
      <c r="S57" s="1327"/>
      <c r="T57" s="1545"/>
      <c r="U57" s="1333"/>
      <c r="V57" s="1333"/>
      <c r="W57"/>
      <c r="X57"/>
      <c r="Y57"/>
      <c r="Z57"/>
    </row>
    <row r="58" spans="1:26" s="8" customFormat="1" ht="13.5" thickBot="1">
      <c r="A58" s="2"/>
      <c r="B58" s="1705" t="s">
        <v>80</v>
      </c>
      <c r="C58" s="1701"/>
      <c r="D58" s="1702"/>
      <c r="E58" s="1703"/>
      <c r="F58" s="2"/>
      <c r="G58" s="2"/>
      <c r="H58" s="2"/>
      <c r="I58" s="2"/>
      <c r="J58" s="2"/>
      <c r="K58" s="2"/>
      <c r="L58" s="1537"/>
      <c r="M58" s="1398"/>
      <c r="N58" s="1398"/>
      <c r="O58" s="1398"/>
      <c r="P58" s="1398"/>
      <c r="Q58" s="1327"/>
      <c r="R58" s="1327"/>
      <c r="S58" s="1327"/>
      <c r="T58" s="1545"/>
      <c r="U58" s="1333"/>
      <c r="V58" s="1333"/>
      <c r="W58"/>
      <c r="X58"/>
      <c r="Y58"/>
      <c r="Z58"/>
    </row>
    <row r="59" spans="1:26" s="8" customFormat="1">
      <c r="A59" s="2"/>
      <c r="B59" s="24"/>
      <c r="C59" s="166"/>
      <c r="D59" s="167"/>
      <c r="E59" s="168"/>
      <c r="F59" s="2"/>
      <c r="G59" s="2"/>
      <c r="H59" s="2"/>
      <c r="I59" s="2"/>
      <c r="J59" s="2"/>
      <c r="K59" s="2"/>
      <c r="L59" s="1537"/>
      <c r="M59" s="1326"/>
      <c r="N59" s="1326" t="s">
        <v>70</v>
      </c>
      <c r="O59" s="1326" t="s">
        <v>71</v>
      </c>
      <c r="P59" s="1326"/>
      <c r="Q59" s="1327"/>
      <c r="R59" s="1327"/>
      <c r="S59" s="1327"/>
      <c r="T59" s="1545"/>
      <c r="U59" s="1333"/>
      <c r="V59" s="1333"/>
      <c r="W59"/>
      <c r="X59"/>
      <c r="Y59"/>
      <c r="Z59"/>
    </row>
    <row r="60" spans="1:26" s="8" customFormat="1">
      <c r="A60" s="2"/>
      <c r="B60" s="33" t="s">
        <v>46</v>
      </c>
      <c r="C60" s="440">
        <v>1010626.215</v>
      </c>
      <c r="D60" s="441">
        <v>1420.1211659999999</v>
      </c>
      <c r="E60" s="442">
        <f>SUM(C60:D60)</f>
        <v>1012046.336166</v>
      </c>
      <c r="F60" s="2"/>
      <c r="G60" s="2"/>
      <c r="H60" s="2"/>
      <c r="I60" s="2"/>
      <c r="J60" s="2"/>
      <c r="K60" s="2"/>
      <c r="L60" s="1537"/>
      <c r="M60" s="1326" t="s">
        <v>46</v>
      </c>
      <c r="N60" s="1327">
        <f>+C60</f>
        <v>1010626.215</v>
      </c>
      <c r="O60" s="1327">
        <f>+D60</f>
        <v>1420.1211659999999</v>
      </c>
      <c r="P60" s="1326"/>
      <c r="Q60" s="1327"/>
      <c r="R60" s="1327"/>
      <c r="S60" s="1327"/>
      <c r="T60" s="1545"/>
      <c r="U60" s="1333"/>
      <c r="V60" s="1333"/>
      <c r="W60"/>
      <c r="X60"/>
      <c r="Y60"/>
      <c r="Z60"/>
    </row>
    <row r="61" spans="1:26" s="8" customFormat="1">
      <c r="A61" s="2"/>
      <c r="B61" s="33"/>
      <c r="C61" s="23"/>
      <c r="D61" s="170"/>
      <c r="E61" s="171">
        <f>E60/E68</f>
        <v>0.2051704828858753</v>
      </c>
      <c r="F61" s="2"/>
      <c r="G61" s="2"/>
      <c r="H61" s="2"/>
      <c r="I61" s="2"/>
      <c r="J61" s="2"/>
      <c r="K61" s="2"/>
      <c r="L61" s="1537"/>
      <c r="M61" s="1326" t="s">
        <v>47</v>
      </c>
      <c r="N61" s="1327">
        <f>+C62</f>
        <v>104416.45510000001</v>
      </c>
      <c r="O61" s="1327">
        <f>+D62</f>
        <v>21536.271000000001</v>
      </c>
      <c r="P61" s="1326"/>
      <c r="Q61" s="1333"/>
      <c r="R61" s="1333"/>
      <c r="S61" s="1333"/>
      <c r="T61" s="1333"/>
      <c r="U61" s="1333"/>
      <c r="V61" s="1333"/>
      <c r="W61"/>
      <c r="X61"/>
      <c r="Y61"/>
      <c r="Z61"/>
    </row>
    <row r="62" spans="1:26" s="8" customFormat="1">
      <c r="A62" s="2"/>
      <c r="B62" s="33" t="s">
        <v>47</v>
      </c>
      <c r="C62" s="440">
        <v>104416.45510000001</v>
      </c>
      <c r="D62" s="441">
        <v>21536.271000000001</v>
      </c>
      <c r="E62" s="442">
        <f>SUM(C62:D62)</f>
        <v>125952.7261</v>
      </c>
      <c r="F62" s="2"/>
      <c r="G62" s="2"/>
      <c r="H62" s="2"/>
      <c r="I62" s="2"/>
      <c r="J62" s="2"/>
      <c r="K62" s="2"/>
      <c r="L62" s="1537"/>
      <c r="M62" s="1326" t="s">
        <v>48</v>
      </c>
      <c r="N62" s="1327">
        <f>+C64</f>
        <v>427317.05570000003</v>
      </c>
      <c r="O62" s="1327">
        <f>+D64</f>
        <v>745431.88439999998</v>
      </c>
      <c r="P62" s="1326"/>
      <c r="Q62" s="1333"/>
      <c r="R62" s="1333"/>
      <c r="S62" s="1333"/>
      <c r="T62" s="1333"/>
      <c r="U62" s="1333"/>
      <c r="V62" s="1333"/>
      <c r="W62"/>
      <c r="X62"/>
      <c r="Y62"/>
      <c r="Z62"/>
    </row>
    <row r="63" spans="1:26" s="8" customFormat="1">
      <c r="A63" s="2"/>
      <c r="B63" s="33"/>
      <c r="C63" s="23"/>
      <c r="D63" s="169"/>
      <c r="E63" s="171">
        <f>E62/E68</f>
        <v>2.5534188219708862E-2</v>
      </c>
      <c r="F63" s="2"/>
      <c r="G63" s="2"/>
      <c r="H63" s="2"/>
      <c r="I63" s="2"/>
      <c r="J63" s="2"/>
      <c r="K63" s="2"/>
      <c r="L63" s="1537"/>
      <c r="M63" s="1326" t="s">
        <v>49</v>
      </c>
      <c r="N63" s="1327"/>
      <c r="O63" s="1327">
        <f>+D66</f>
        <v>2621961.2349999999</v>
      </c>
      <c r="P63" s="1326"/>
      <c r="Q63" s="1333"/>
      <c r="R63" s="1333"/>
      <c r="S63" s="1333"/>
      <c r="T63" s="1333"/>
      <c r="U63" s="1333"/>
      <c r="V63" s="1333"/>
      <c r="W63"/>
      <c r="X63"/>
      <c r="Y63"/>
      <c r="Z63"/>
    </row>
    <row r="64" spans="1:26" s="8" customFormat="1">
      <c r="A64" s="2"/>
      <c r="B64" s="33" t="s">
        <v>48</v>
      </c>
      <c r="C64" s="440">
        <v>427317.05570000003</v>
      </c>
      <c r="D64" s="441">
        <v>745431.88439999998</v>
      </c>
      <c r="E64" s="442">
        <f>SUM(C64:D64)</f>
        <v>1172748.9401</v>
      </c>
      <c r="F64" s="2"/>
      <c r="G64" s="2"/>
      <c r="H64" s="2"/>
      <c r="I64" s="2"/>
      <c r="J64" s="2"/>
      <c r="K64" s="2"/>
      <c r="L64" s="1537"/>
      <c r="M64" s="1326"/>
      <c r="N64" s="1326"/>
      <c r="O64" s="1326"/>
      <c r="P64" s="1547"/>
      <c r="Q64" s="1333"/>
      <c r="R64" s="1333"/>
      <c r="S64" s="1333"/>
      <c r="T64" s="1333"/>
      <c r="U64" s="1333"/>
      <c r="V64" s="1333"/>
      <c r="W64"/>
      <c r="X64"/>
      <c r="Y64"/>
      <c r="Z64"/>
    </row>
    <row r="65" spans="1:26" s="8" customFormat="1">
      <c r="A65" s="2"/>
      <c r="B65" s="33"/>
      <c r="C65" s="172"/>
      <c r="D65" s="169"/>
      <c r="E65" s="171">
        <f>E64/E68</f>
        <v>0.23774945646831436</v>
      </c>
      <c r="F65" s="2"/>
      <c r="G65" s="2"/>
      <c r="H65" s="2"/>
      <c r="I65" s="2"/>
      <c r="J65" s="2"/>
      <c r="K65" s="2"/>
      <c r="L65" s="1537"/>
      <c r="M65" s="1326"/>
      <c r="N65" s="1548">
        <f>+N60/$E$68</f>
        <v>0.20488258406645121</v>
      </c>
      <c r="O65" s="1552">
        <f>+O60/$E$68</f>
        <v>2.8789881942409507E-4</v>
      </c>
      <c r="P65" s="1547"/>
      <c r="Q65" s="1333"/>
      <c r="R65" s="1333"/>
      <c r="S65" s="1333"/>
      <c r="T65" s="1333"/>
      <c r="U65" s="1333"/>
      <c r="V65" s="1333"/>
      <c r="W65"/>
      <c r="X65"/>
      <c r="Y65"/>
      <c r="Z65"/>
    </row>
    <row r="66" spans="1:26" s="8" customFormat="1">
      <c r="A66" s="2"/>
      <c r="B66" s="33" t="s">
        <v>49</v>
      </c>
      <c r="C66" s="172"/>
      <c r="D66" s="441">
        <v>2621961.2349999999</v>
      </c>
      <c r="E66" s="442">
        <f>SUM(D66)</f>
        <v>2621961.2349999999</v>
      </c>
      <c r="F66" s="2"/>
      <c r="G66" s="2"/>
      <c r="H66" s="2"/>
      <c r="I66" s="2"/>
      <c r="J66" s="2"/>
      <c r="K66" s="2"/>
      <c r="L66" s="1537"/>
      <c r="M66" s="1326"/>
      <c r="N66" s="1548">
        <f t="shared" ref="N66:O66" si="0">+N61/$E$68</f>
        <v>2.1168175555337815E-2</v>
      </c>
      <c r="O66" s="1548">
        <f t="shared" si="0"/>
        <v>4.3660126643710459E-3</v>
      </c>
      <c r="P66" s="1547"/>
      <c r="Q66" s="1333"/>
      <c r="R66" s="1333"/>
      <c r="S66" s="1333"/>
      <c r="T66" s="1333"/>
      <c r="U66" s="1333"/>
      <c r="V66" s="1333"/>
      <c r="W66"/>
      <c r="X66"/>
      <c r="Y66"/>
      <c r="Z66"/>
    </row>
    <row r="67" spans="1:26" s="8" customFormat="1" ht="13.5" thickBot="1">
      <c r="A67" s="2"/>
      <c r="B67" s="24"/>
      <c r="C67" s="173"/>
      <c r="D67" s="174"/>
      <c r="E67" s="175">
        <f>E66/E68</f>
        <v>0.53154587242610141</v>
      </c>
      <c r="F67" s="2"/>
      <c r="G67" s="2"/>
      <c r="H67" s="2"/>
      <c r="I67" s="2"/>
      <c r="J67" s="2"/>
      <c r="K67" s="2"/>
      <c r="L67" s="1537"/>
      <c r="M67" s="1548"/>
      <c r="N67" s="1548">
        <f t="shared" ref="N67:O67" si="1">+N62/$E$68</f>
        <v>8.6629281219945078E-2</v>
      </c>
      <c r="O67" s="1548">
        <f t="shared" si="1"/>
        <v>0.15112017524836929</v>
      </c>
      <c r="P67" s="1547"/>
      <c r="Q67" s="1333"/>
      <c r="R67" s="1333"/>
      <c r="S67" s="1333"/>
      <c r="T67" s="1333"/>
      <c r="U67" s="1333"/>
      <c r="V67" s="1333"/>
      <c r="W67"/>
      <c r="X67"/>
      <c r="Y67"/>
      <c r="Z67"/>
    </row>
    <row r="68" spans="1:26" s="8" customFormat="1" ht="13.5" thickTop="1">
      <c r="A68" s="2"/>
      <c r="B68" s="162" t="s">
        <v>73</v>
      </c>
      <c r="C68" s="443">
        <f>SUM(C60:C66)</f>
        <v>1542359.7258000001</v>
      </c>
      <c r="D68" s="444">
        <f>SUM(D60:D66)</f>
        <v>3390349.5115660001</v>
      </c>
      <c r="E68" s="445">
        <f>SUM(E60,E62,E64,E66)</f>
        <v>4932709.2373660002</v>
      </c>
      <c r="F68" s="2"/>
      <c r="G68" s="2"/>
      <c r="H68" s="2"/>
      <c r="I68" s="2"/>
      <c r="J68" s="2"/>
      <c r="K68" s="2"/>
      <c r="L68" s="1537"/>
      <c r="M68" s="1326"/>
      <c r="N68" s="1548"/>
      <c r="O68" s="1548">
        <f t="shared" ref="O68" si="2">+O63/$E$68</f>
        <v>0.53154587242610141</v>
      </c>
      <c r="P68" s="1549"/>
      <c r="Q68" s="1333"/>
      <c r="R68" s="1333"/>
      <c r="S68" s="1333"/>
      <c r="T68" s="1333"/>
      <c r="U68" s="1333"/>
      <c r="V68" s="1333"/>
      <c r="W68"/>
      <c r="X68"/>
      <c r="Y68"/>
      <c r="Z68"/>
    </row>
    <row r="69" spans="1:26" s="8" customFormat="1" ht="13.5" thickBot="1">
      <c r="A69" s="2"/>
      <c r="B69" s="25"/>
      <c r="C69" s="176">
        <f>C68/E68</f>
        <v>0.31268004084173412</v>
      </c>
      <c r="D69" s="177">
        <f>D68/E68</f>
        <v>0.68731995915826583</v>
      </c>
      <c r="E69" s="26"/>
      <c r="F69" s="2"/>
      <c r="G69" s="2"/>
      <c r="H69" s="2"/>
      <c r="I69" s="2"/>
      <c r="J69" s="2"/>
      <c r="K69" s="2"/>
      <c r="L69" s="1537"/>
      <c r="M69" s="1398"/>
      <c r="N69" s="1548"/>
      <c r="O69" s="1548"/>
      <c r="P69" s="1398"/>
      <c r="Q69" s="1333"/>
      <c r="R69" s="1333"/>
      <c r="S69" s="1333"/>
      <c r="T69" s="1333"/>
      <c r="U69" s="1333"/>
      <c r="V69" s="1333"/>
      <c r="W69"/>
      <c r="X69"/>
      <c r="Y69"/>
      <c r="Z69"/>
    </row>
    <row r="70" spans="1:26" s="8" customForma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1537"/>
      <c r="M70" s="1398"/>
      <c r="N70" s="1398"/>
      <c r="O70" s="1398"/>
      <c r="P70" s="1398"/>
      <c r="Q70" s="1333"/>
      <c r="R70" s="1333"/>
      <c r="S70" s="1333"/>
      <c r="T70" s="1333"/>
      <c r="U70" s="1333"/>
      <c r="V70" s="1333"/>
      <c r="W70"/>
      <c r="X70"/>
      <c r="Y70"/>
      <c r="Z70"/>
    </row>
    <row r="71" spans="1:26" s="8" customFormat="1">
      <c r="A71" s="2"/>
      <c r="B71" s="2"/>
      <c r="C71" s="21"/>
      <c r="D71" s="21"/>
      <c r="E71" s="20"/>
      <c r="F71" s="2"/>
      <c r="G71" s="2"/>
      <c r="H71" s="2"/>
      <c r="I71" s="2"/>
      <c r="J71" s="2"/>
      <c r="K71" s="2"/>
      <c r="L71" s="1537"/>
      <c r="M71" s="1398"/>
      <c r="N71" s="1398"/>
      <c r="O71" s="1398"/>
      <c r="P71" s="1398"/>
      <c r="Q71" s="1333"/>
      <c r="R71" s="1333"/>
      <c r="S71" s="1333"/>
      <c r="T71" s="1333"/>
      <c r="U71" s="1333"/>
      <c r="V71" s="1333"/>
      <c r="W71"/>
      <c r="X71"/>
      <c r="Y71"/>
      <c r="Z71"/>
    </row>
    <row r="72" spans="1:26" s="8" customFormat="1">
      <c r="A72" s="2"/>
      <c r="B72" s="2"/>
      <c r="C72" s="21"/>
      <c r="D72" s="27"/>
      <c r="E72" s="20"/>
      <c r="F72" s="2"/>
      <c r="G72" s="17"/>
      <c r="H72" s="2"/>
      <c r="I72" s="2"/>
      <c r="J72" s="2"/>
      <c r="K72" s="2"/>
      <c r="L72" s="1537"/>
      <c r="M72" s="1398"/>
      <c r="N72" s="1398"/>
      <c r="O72" s="1398"/>
      <c r="P72" s="1398"/>
      <c r="Q72" s="1333"/>
      <c r="R72" s="1333"/>
      <c r="S72" s="1333"/>
      <c r="T72" s="1333"/>
      <c r="U72" s="1333"/>
      <c r="V72" s="1333"/>
      <c r="W72"/>
      <c r="X72"/>
      <c r="Y72"/>
      <c r="Z72"/>
    </row>
    <row r="73" spans="1:26" s="8" customFormat="1">
      <c r="A73" s="2"/>
      <c r="B73" s="20"/>
      <c r="C73" s="21"/>
      <c r="D73" s="27"/>
      <c r="E73" s="21"/>
      <c r="F73" s="2"/>
      <c r="G73" s="2"/>
      <c r="H73" s="2"/>
      <c r="I73" s="2"/>
      <c r="J73" s="2"/>
      <c r="K73" s="2"/>
      <c r="L73" s="1537"/>
      <c r="M73" s="1398"/>
      <c r="N73" s="1542"/>
      <c r="O73" s="1550"/>
      <c r="P73" s="1398"/>
      <c r="Q73" s="1333"/>
      <c r="R73" s="1333"/>
      <c r="S73" s="1333"/>
      <c r="T73" s="1333"/>
      <c r="U73" s="1333"/>
      <c r="V73" s="1333"/>
      <c r="W73"/>
      <c r="X73"/>
      <c r="Y73"/>
      <c r="Z73"/>
    </row>
    <row r="74" spans="1:26" s="8" customFormat="1">
      <c r="A74" s="2"/>
      <c r="B74" s="178"/>
      <c r="C74" s="21"/>
      <c r="D74" s="27"/>
      <c r="E74" s="21"/>
      <c r="F74" s="2"/>
      <c r="G74" s="2"/>
      <c r="H74" s="2"/>
      <c r="I74" s="2"/>
      <c r="J74" s="2"/>
      <c r="K74" s="2"/>
      <c r="L74" s="1537"/>
      <c r="M74" s="1398"/>
      <c r="N74" s="1542"/>
      <c r="O74" s="1542"/>
      <c r="P74" s="1398"/>
      <c r="Q74" s="1333"/>
      <c r="R74" s="1333"/>
      <c r="S74" s="1333"/>
      <c r="T74" s="1333"/>
      <c r="U74" s="1333"/>
      <c r="V74" s="1333"/>
      <c r="W74"/>
      <c r="X74"/>
      <c r="Y74"/>
      <c r="Z74"/>
    </row>
    <row r="75" spans="1:26" s="8" customFormat="1">
      <c r="A75" s="2"/>
      <c r="B75" s="20"/>
      <c r="C75" s="21"/>
      <c r="D75" s="27"/>
      <c r="E75" s="21"/>
      <c r="F75" s="2"/>
      <c r="G75" s="2"/>
      <c r="H75" s="2"/>
      <c r="I75" s="2"/>
      <c r="J75" s="2"/>
      <c r="K75" s="2"/>
      <c r="L75" s="1537"/>
      <c r="M75" s="1398"/>
      <c r="N75" s="1542"/>
      <c r="O75" s="1542"/>
      <c r="P75" s="1398"/>
      <c r="Q75" s="1333"/>
      <c r="R75" s="1333"/>
      <c r="S75" s="1333"/>
      <c r="T75" s="1333"/>
      <c r="U75" s="1333"/>
      <c r="V75" s="1333"/>
      <c r="W75"/>
      <c r="X75"/>
      <c r="Y75"/>
      <c r="Z75"/>
    </row>
    <row r="76" spans="1:26" s="8" customForma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1537"/>
      <c r="M76" s="1398"/>
      <c r="N76" s="1398"/>
      <c r="O76" s="1542"/>
      <c r="P76" s="1398"/>
      <c r="Q76" s="1333"/>
      <c r="R76" s="1333"/>
      <c r="S76" s="1333"/>
      <c r="T76" s="1333"/>
      <c r="U76" s="1333"/>
      <c r="V76" s="1333"/>
      <c r="W76"/>
      <c r="X76"/>
      <c r="Y76"/>
      <c r="Z76"/>
    </row>
    <row r="77" spans="1:26" s="8" customForma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1537"/>
      <c r="M77" s="1398"/>
      <c r="N77" s="1398"/>
      <c r="O77" s="1542"/>
      <c r="P77" s="1398"/>
      <c r="Q77" s="1333"/>
      <c r="R77" s="1333"/>
      <c r="S77" s="1333"/>
      <c r="T77" s="1333"/>
      <c r="U77" s="1333"/>
      <c r="V77" s="1333"/>
      <c r="W77"/>
      <c r="X77"/>
      <c r="Y77"/>
      <c r="Z77"/>
    </row>
    <row r="78" spans="1:26" s="8" customForma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1537"/>
      <c r="M78" s="1398"/>
      <c r="N78" s="1398"/>
      <c r="O78" s="1542"/>
      <c r="P78" s="1398"/>
      <c r="Q78" s="1333"/>
      <c r="R78" s="1333"/>
      <c r="S78" s="1333"/>
      <c r="T78" s="1333"/>
      <c r="U78" s="1333"/>
      <c r="V78" s="1333"/>
      <c r="W78"/>
      <c r="X78"/>
      <c r="Y78"/>
      <c r="Z78"/>
    </row>
    <row r="79" spans="1:26" s="8" customForma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1537"/>
      <c r="M79" s="1326"/>
      <c r="N79" s="1547"/>
      <c r="O79" s="1547"/>
      <c r="P79" s="1547"/>
      <c r="Q79" s="1333"/>
      <c r="R79" s="1333"/>
      <c r="S79" s="1333"/>
      <c r="T79" s="1333"/>
      <c r="U79" s="1333"/>
      <c r="V79" s="1333"/>
      <c r="W79"/>
      <c r="X79"/>
      <c r="Y79"/>
      <c r="Z79"/>
    </row>
    <row r="80" spans="1:26" s="8" customFormat="1">
      <c r="A80" s="2"/>
      <c r="B80" s="2"/>
      <c r="C80" s="2"/>
      <c r="D80" s="2"/>
      <c r="E80" s="2"/>
      <c r="F80" s="2"/>
      <c r="G80" s="2"/>
      <c r="H80" s="2"/>
      <c r="I80" s="2"/>
      <c r="J80" s="2"/>
      <c r="K80"/>
      <c r="L80" s="1333"/>
      <c r="M80" s="1398"/>
      <c r="N80" s="1547"/>
      <c r="O80" s="1547"/>
      <c r="P80" s="1547"/>
      <c r="Q80" s="1333"/>
      <c r="R80" s="1333"/>
      <c r="S80" s="1333"/>
      <c r="T80" s="1333"/>
      <c r="U80" s="1333"/>
      <c r="V80" s="1333"/>
      <c r="W80"/>
      <c r="X80"/>
      <c r="Y80"/>
      <c r="Z80"/>
    </row>
    <row r="81" spans="1:26" s="8" customFormat="1">
      <c r="A81" s="2"/>
      <c r="B81" s="2"/>
      <c r="C81" s="2"/>
      <c r="D81" s="2"/>
      <c r="E81" s="2"/>
      <c r="F81" s="2"/>
      <c r="G81" s="2"/>
      <c r="H81" s="2"/>
      <c r="I81" s="2"/>
      <c r="J81" s="2"/>
      <c r="K81"/>
      <c r="L81" s="1333"/>
      <c r="M81" s="1398"/>
      <c r="N81" s="1326"/>
      <c r="O81" s="1547"/>
      <c r="P81" s="1549"/>
      <c r="Q81" s="1333"/>
      <c r="R81" s="1333"/>
      <c r="S81" s="1333"/>
      <c r="T81" s="1333"/>
      <c r="U81" s="1333"/>
      <c r="V81" s="1333"/>
      <c r="W81"/>
      <c r="X81"/>
      <c r="Y81"/>
      <c r="Z81"/>
    </row>
    <row r="82" spans="1:26" s="8" customFormat="1" ht="13.5" customHeight="1">
      <c r="B82"/>
      <c r="C82"/>
      <c r="D82"/>
      <c r="E82"/>
      <c r="F82" s="2"/>
      <c r="G82"/>
      <c r="K82"/>
      <c r="L82" s="1333"/>
      <c r="M82" s="1398"/>
      <c r="N82" s="1326"/>
      <c r="O82" s="1326"/>
      <c r="P82" s="1326"/>
      <c r="Q82" s="1333"/>
      <c r="R82" s="1333"/>
      <c r="S82" s="1333"/>
      <c r="T82" s="1333"/>
      <c r="U82" s="1333"/>
      <c r="V82" s="1333"/>
      <c r="W82"/>
      <c r="X82"/>
      <c r="Y82"/>
      <c r="Z82"/>
    </row>
    <row r="83" spans="1:26" s="8" customFormat="1">
      <c r="B83"/>
      <c r="C83"/>
      <c r="D83"/>
      <c r="E83"/>
      <c r="F83" s="2"/>
      <c r="G83"/>
      <c r="J83" s="179"/>
      <c r="K83"/>
      <c r="L83" s="1333"/>
      <c r="M83" s="1398"/>
      <c r="N83" s="1326"/>
      <c r="O83" s="1326"/>
      <c r="P83" s="1326"/>
      <c r="Q83" s="1333"/>
      <c r="R83" s="1333"/>
      <c r="S83" s="1333"/>
      <c r="T83" s="1333"/>
      <c r="U83" s="1333"/>
      <c r="V83" s="1333"/>
      <c r="W83"/>
      <c r="X83"/>
      <c r="Y83"/>
      <c r="Z83"/>
    </row>
    <row r="84" spans="1:26" s="149" customFormat="1">
      <c r="B84"/>
      <c r="C84"/>
      <c r="D84"/>
      <c r="E84"/>
      <c r="F84" s="2"/>
      <c r="G84"/>
      <c r="H84" s="8"/>
      <c r="I84" s="8"/>
      <c r="J84" s="179"/>
      <c r="K84"/>
      <c r="L84" s="1333"/>
      <c r="M84" s="1398"/>
      <c r="N84" s="1326"/>
      <c r="O84" s="1326"/>
      <c r="P84" s="1326"/>
      <c r="Q84" s="1333"/>
      <c r="R84" s="1333"/>
      <c r="S84" s="1333"/>
      <c r="T84" s="1333"/>
      <c r="U84" s="1333"/>
      <c r="V84" s="1333"/>
      <c r="W84"/>
      <c r="X84"/>
      <c r="Y84"/>
      <c r="Z84"/>
    </row>
    <row r="85" spans="1:26" s="149" customFormat="1">
      <c r="B85"/>
      <c r="C85"/>
      <c r="D85"/>
      <c r="E85"/>
      <c r="F85" s="2"/>
      <c r="G85"/>
      <c r="H85" s="8"/>
      <c r="I85" s="8"/>
      <c r="J85" s="179"/>
      <c r="K85"/>
      <c r="L85" s="1333"/>
      <c r="M85" s="1398"/>
      <c r="N85" s="1326"/>
      <c r="O85" s="1326"/>
      <c r="P85" s="1326"/>
      <c r="Q85" s="1333"/>
      <c r="R85" s="1333"/>
      <c r="S85" s="1333"/>
      <c r="T85" s="1333"/>
      <c r="U85" s="1333"/>
      <c r="V85" s="1333"/>
      <c r="W85"/>
      <c r="X85"/>
      <c r="Y85"/>
      <c r="Z85"/>
    </row>
  </sheetData>
  <pageMargins left="0.78740157480314965" right="0.78740157480314965" top="0.78740157480314965" bottom="0.59055118110236215" header="0" footer="0"/>
  <pageSetup paperSize="9" scale="66" orientation="portrait" r:id="rId1"/>
  <headerFooter alignWithMargins="0"/>
  <ignoredErrors>
    <ignoredError sqref="E11 E36 E61 E63" formula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5"/>
  <dimension ref="A1:AO96"/>
  <sheetViews>
    <sheetView view="pageBreakPreview" topLeftCell="A4" zoomScale="90" zoomScaleNormal="70" zoomScaleSheetLayoutView="90" workbookViewId="0">
      <selection activeCell="Z21" sqref="Z21"/>
    </sheetView>
  </sheetViews>
  <sheetFormatPr baseColWidth="10" defaultColWidth="11.42578125" defaultRowHeight="12.75"/>
  <cols>
    <col min="1" max="1" width="2.7109375" style="2" customWidth="1"/>
    <col min="2" max="2" width="3.7109375" style="8" customWidth="1"/>
    <col min="3" max="3" width="11.28515625" style="8" customWidth="1"/>
    <col min="4" max="4" width="12.28515625" style="8" customWidth="1"/>
    <col min="5" max="5" width="6.85546875" style="8" customWidth="1"/>
    <col min="6" max="6" width="10.5703125" style="8" customWidth="1"/>
    <col min="7" max="7" width="6.85546875" style="8" customWidth="1"/>
    <col min="8" max="8" width="10.5703125" style="8" customWidth="1"/>
    <col min="9" max="9" width="7.28515625" style="8" customWidth="1"/>
    <col min="10" max="10" width="11" style="8" customWidth="1"/>
    <col min="11" max="11" width="5" style="8" customWidth="1"/>
    <col min="12" max="12" width="15" style="8" customWidth="1"/>
    <col min="13" max="13" width="10.28515625" style="8" customWidth="1"/>
    <col min="14" max="14" width="5.7109375" style="8" bestFit="1" customWidth="1"/>
    <col min="15" max="15" width="10" style="8" customWidth="1"/>
    <col min="16" max="16" width="6.85546875" style="8" customWidth="1"/>
    <col min="17" max="17" width="12.42578125" style="8" customWidth="1"/>
    <col min="18" max="18" width="7.42578125" style="8" customWidth="1"/>
    <col min="19" max="19" width="12.28515625" style="8" customWidth="1"/>
    <col min="20" max="20" width="7" style="8" customWidth="1"/>
    <col min="21" max="22" width="13.85546875" style="8" customWidth="1"/>
    <col min="23" max="23" width="6" style="44" customWidth="1"/>
    <col min="24" max="24" width="11.42578125" style="253" customWidth="1"/>
    <col min="25" max="25" width="13" style="1326" customWidth="1"/>
    <col min="26" max="26" width="12.28515625" style="1477" bestFit="1" customWidth="1"/>
    <col min="27" max="27" width="11.7109375" style="1477" bestFit="1" customWidth="1"/>
    <col min="28" max="28" width="9.85546875" style="1477" bestFit="1" customWidth="1"/>
    <col min="29" max="29" width="6.42578125" style="1477" bestFit="1" customWidth="1"/>
    <col min="30" max="30" width="11.28515625" style="1477" bestFit="1" customWidth="1"/>
    <col min="31" max="31" width="6.42578125" style="1477" bestFit="1" customWidth="1"/>
    <col min="32" max="32" width="7.85546875" style="1477" bestFit="1" customWidth="1"/>
    <col min="33" max="33" width="9.85546875" style="1477" bestFit="1" customWidth="1"/>
    <col min="34" max="35" width="11.28515625" style="1477" bestFit="1" customWidth="1"/>
    <col min="36" max="36" width="11.5703125" style="1326" bestFit="1" customWidth="1"/>
    <col min="37" max="37" width="13" style="1326" customWidth="1"/>
    <col min="38" max="38" width="12.7109375" style="8" bestFit="1" customWidth="1"/>
    <col min="39" max="16384" width="11.42578125" style="8"/>
  </cols>
  <sheetData>
    <row r="1" spans="1:39" ht="20.25">
      <c r="A1" s="180" t="s">
        <v>187</v>
      </c>
      <c r="C1" s="10"/>
      <c r="D1" s="10"/>
      <c r="E1" s="10"/>
      <c r="F1" s="10"/>
      <c r="G1" s="10"/>
      <c r="H1" s="10"/>
      <c r="I1" s="10"/>
      <c r="J1" s="10"/>
      <c r="K1" s="10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Y1" s="1558"/>
      <c r="Z1" s="1559"/>
      <c r="AA1" s="1559"/>
      <c r="AB1" s="1559"/>
      <c r="AC1" s="1560"/>
      <c r="AD1" s="1559"/>
      <c r="AE1" s="1560"/>
      <c r="AF1" s="1560"/>
      <c r="AG1" s="1560"/>
      <c r="AH1" s="1560"/>
      <c r="AI1" s="1560"/>
      <c r="AJ1" s="1561"/>
    </row>
    <row r="2" spans="1:39" ht="18" customHeight="1">
      <c r="B2" s="10"/>
      <c r="C2" s="10"/>
      <c r="D2" s="10"/>
      <c r="E2" s="10"/>
      <c r="F2" s="10"/>
      <c r="G2" s="10"/>
      <c r="H2" s="10"/>
      <c r="I2" s="10"/>
      <c r="J2" s="10"/>
      <c r="K2" s="10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Y2" s="1558"/>
      <c r="Z2" s="1559"/>
      <c r="AA2" s="1559"/>
      <c r="AB2" s="1559"/>
      <c r="AC2" s="1560"/>
      <c r="AD2" s="1559"/>
      <c r="AE2" s="1559"/>
      <c r="AF2" s="1559"/>
      <c r="AG2" s="1559"/>
      <c r="AH2" s="1559"/>
      <c r="AI2" s="1559"/>
      <c r="AJ2" s="1561"/>
      <c r="AL2"/>
      <c r="AM2"/>
    </row>
    <row r="3" spans="1:39" ht="15.75">
      <c r="B3" s="4" t="s">
        <v>188</v>
      </c>
      <c r="C3" s="10"/>
      <c r="D3" s="10"/>
      <c r="E3" s="10"/>
      <c r="F3" s="10"/>
      <c r="G3" s="10"/>
      <c r="H3" s="10"/>
      <c r="I3" s="10"/>
      <c r="J3" s="10"/>
      <c r="K3" s="10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Y3" s="1558"/>
      <c r="Z3" s="1559"/>
      <c r="AA3" s="1559"/>
      <c r="AB3" s="1559"/>
      <c r="AC3" s="1560"/>
      <c r="AD3" s="1559"/>
      <c r="AE3" s="1559"/>
      <c r="AF3" s="1559"/>
      <c r="AG3" s="1559"/>
      <c r="AH3" s="1559"/>
      <c r="AI3" s="1559"/>
      <c r="AJ3" s="1561"/>
      <c r="AL3"/>
      <c r="AM3"/>
    </row>
    <row r="4" spans="1:39" ht="13.5" thickBo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Y4" s="1558"/>
      <c r="Z4" s="1559"/>
      <c r="AA4" s="1559"/>
      <c r="AB4" s="1559"/>
      <c r="AC4" s="1559"/>
      <c r="AD4" s="1559"/>
      <c r="AE4" s="1559"/>
      <c r="AF4" s="1559"/>
      <c r="AG4" s="1559"/>
      <c r="AH4" s="1559"/>
      <c r="AI4" s="1559"/>
      <c r="AJ4" s="1561"/>
      <c r="AL4"/>
      <c r="AM4"/>
    </row>
    <row r="5" spans="1:39" ht="18.75" customHeight="1">
      <c r="B5" s="1980" t="s">
        <v>140</v>
      </c>
      <c r="C5" s="2014" t="s">
        <v>84</v>
      </c>
      <c r="D5" s="1961"/>
      <c r="E5" s="1961"/>
      <c r="F5" s="1961"/>
      <c r="G5" s="1961"/>
      <c r="H5" s="1961"/>
      <c r="I5" s="1961"/>
      <c r="J5" s="1961"/>
      <c r="K5" s="1961"/>
      <c r="L5" s="2025" t="s">
        <v>189</v>
      </c>
      <c r="M5" s="2014" t="s">
        <v>105</v>
      </c>
      <c r="N5" s="1961"/>
      <c r="O5" s="1961"/>
      <c r="P5" s="1961"/>
      <c r="Q5" s="1961"/>
      <c r="R5" s="1961"/>
      <c r="S5" s="1961"/>
      <c r="T5" s="1961"/>
      <c r="U5" s="2027" t="s">
        <v>190</v>
      </c>
      <c r="V5" s="2019" t="s">
        <v>141</v>
      </c>
      <c r="Y5" s="1558"/>
      <c r="Z5" s="1559"/>
      <c r="AA5" s="1559"/>
      <c r="AB5" s="1559"/>
      <c r="AC5" s="1559"/>
      <c r="AD5" s="1559"/>
      <c r="AE5" s="1559"/>
      <c r="AF5" s="1559"/>
      <c r="AG5" s="1559"/>
      <c r="AH5" s="1559"/>
      <c r="AI5" s="1559"/>
      <c r="AJ5" s="1561"/>
      <c r="AL5"/>
      <c r="AM5"/>
    </row>
    <row r="6" spans="1:39" ht="18.75" customHeight="1" thickBot="1">
      <c r="B6" s="1982"/>
      <c r="C6" s="1681" t="s">
        <v>86</v>
      </c>
      <c r="D6" s="1706" t="s">
        <v>46</v>
      </c>
      <c r="E6" s="1706" t="s">
        <v>87</v>
      </c>
      <c r="F6" s="1706" t="s">
        <v>47</v>
      </c>
      <c r="G6" s="1706" t="s">
        <v>87</v>
      </c>
      <c r="H6" s="1706" t="s">
        <v>48</v>
      </c>
      <c r="I6" s="1706" t="s">
        <v>87</v>
      </c>
      <c r="J6" s="1706" t="s">
        <v>49</v>
      </c>
      <c r="K6" s="1707" t="s">
        <v>87</v>
      </c>
      <c r="L6" s="2026"/>
      <c r="M6" s="1706" t="s">
        <v>46</v>
      </c>
      <c r="N6" s="1706" t="s">
        <v>87</v>
      </c>
      <c r="O6" s="1706" t="s">
        <v>47</v>
      </c>
      <c r="P6" s="1706" t="s">
        <v>87</v>
      </c>
      <c r="Q6" s="1706" t="s">
        <v>48</v>
      </c>
      <c r="R6" s="1706" t="s">
        <v>87</v>
      </c>
      <c r="S6" s="1706" t="s">
        <v>49</v>
      </c>
      <c r="T6" s="1707" t="s">
        <v>87</v>
      </c>
      <c r="U6" s="2028"/>
      <c r="V6" s="2020"/>
      <c r="Y6" s="1558"/>
      <c r="Z6" s="1559"/>
      <c r="AA6" s="1559"/>
      <c r="AB6" s="1559"/>
      <c r="AC6" s="1559"/>
      <c r="AD6" s="1559"/>
      <c r="AE6" s="1559"/>
      <c r="AF6" s="1559"/>
      <c r="AG6" s="1559"/>
      <c r="AH6" s="1559"/>
      <c r="AI6" s="1559"/>
      <c r="AJ6" s="1561"/>
      <c r="AL6"/>
      <c r="AM6"/>
    </row>
    <row r="7" spans="1:39" ht="18.75" customHeight="1">
      <c r="B7" s="181">
        <v>1</v>
      </c>
      <c r="C7" s="182" t="s">
        <v>89</v>
      </c>
      <c r="D7" s="183">
        <v>96.953974580303026</v>
      </c>
      <c r="E7" s="184">
        <f t="shared" ref="E7:E13" si="0">(D7/L7)*100</f>
        <v>0.48599482041699832</v>
      </c>
      <c r="F7" s="451">
        <v>1674.5463837422672</v>
      </c>
      <c r="G7" s="184">
        <f t="shared" ref="G7:G13" si="1">(F7/L7)*100</f>
        <v>8.3938886731528726</v>
      </c>
      <c r="H7" s="451">
        <v>18169.986139668254</v>
      </c>
      <c r="I7" s="186">
        <f t="shared" ref="I7:I13" si="2">(H7/L7)*100</f>
        <v>91.079496113008361</v>
      </c>
      <c r="J7" s="187">
        <v>8.1036019846394307</v>
      </c>
      <c r="K7" s="188">
        <f t="shared" ref="K7:K8" si="3">(J7/L7)*100</f>
        <v>4.0620393421764579E-2</v>
      </c>
      <c r="L7" s="555">
        <f t="shared" ref="L7:L13" si="4">SUM(D7,F7,H7,J7)</f>
        <v>19949.590099975463</v>
      </c>
      <c r="M7" s="557">
        <v>14.000552980357494</v>
      </c>
      <c r="N7" s="189">
        <f t="shared" ref="N7:N13" si="5">(M7/S7)*100</f>
        <v>6.3845038889994397E-3</v>
      </c>
      <c r="O7" s="185">
        <v>232.23499055257233</v>
      </c>
      <c r="P7" s="189">
        <f t="shared" ref="P7:P13" si="6">(O7/U7)*100</f>
        <v>8.7742614490234169E-2</v>
      </c>
      <c r="Q7" s="451">
        <v>45141.701960714992</v>
      </c>
      <c r="R7" s="190">
        <f t="shared" ref="R7:R13" si="7">(Q7/U7)*100</f>
        <v>17.055358209147315</v>
      </c>
      <c r="S7" s="451">
        <v>219289.59906314063</v>
      </c>
      <c r="T7" s="190">
        <f t="shared" ref="T7:T13" si="8">(S7/U7)*100</f>
        <v>82.851609512131034</v>
      </c>
      <c r="U7" s="454">
        <f t="shared" ref="U7:U20" si="9">SUM(O7,Q7,S7,M7)</f>
        <v>264677.53656738857</v>
      </c>
      <c r="V7" s="408">
        <f>SUM(U7,L7)</f>
        <v>284627.12666736403</v>
      </c>
      <c r="W7" s="446"/>
      <c r="Y7" s="1558"/>
      <c r="Z7" s="1559"/>
      <c r="AA7" s="1559"/>
      <c r="AB7" s="1559"/>
      <c r="AC7" s="1559"/>
      <c r="AD7" s="1559"/>
      <c r="AE7" s="1559"/>
      <c r="AF7" s="1559"/>
      <c r="AG7" s="1559"/>
      <c r="AH7" s="1559"/>
      <c r="AI7" s="1559"/>
      <c r="AJ7" s="1561"/>
      <c r="AL7"/>
      <c r="AM7"/>
    </row>
    <row r="8" spans="1:39" ht="18.75" customHeight="1">
      <c r="B8" s="181">
        <v>2</v>
      </c>
      <c r="C8" s="182" t="s">
        <v>90</v>
      </c>
      <c r="D8" s="183">
        <v>89.538864510496083</v>
      </c>
      <c r="E8" s="184">
        <f t="shared" si="0"/>
        <v>0.45065806183395851</v>
      </c>
      <c r="F8" s="451">
        <v>1604.5383030129688</v>
      </c>
      <c r="G8" s="184">
        <f t="shared" si="1"/>
        <v>8.0758017842565906</v>
      </c>
      <c r="H8" s="451">
        <v>18172.115824339795</v>
      </c>
      <c r="I8" s="186">
        <f t="shared" si="2"/>
        <v>91.4620767371825</v>
      </c>
      <c r="J8" s="187">
        <v>2.2776055818574585</v>
      </c>
      <c r="K8" s="188">
        <f t="shared" si="3"/>
        <v>1.1463416726953989E-2</v>
      </c>
      <c r="L8" s="555">
        <f t="shared" si="4"/>
        <v>19868.470597445117</v>
      </c>
      <c r="M8" s="558">
        <v>12.106076366674444</v>
      </c>
      <c r="N8" s="189">
        <f t="shared" si="5"/>
        <v>5.5085274315054876E-3</v>
      </c>
      <c r="O8" s="185">
        <v>155.16492221076481</v>
      </c>
      <c r="P8" s="189">
        <f t="shared" si="6"/>
        <v>5.8202910412986184E-2</v>
      </c>
      <c r="Q8" s="451">
        <v>46656.053867634051</v>
      </c>
      <c r="R8" s="190">
        <f t="shared" si="7"/>
        <v>17.500850609732517</v>
      </c>
      <c r="S8" s="451">
        <v>219769.73913999076</v>
      </c>
      <c r="T8" s="190">
        <f t="shared" si="8"/>
        <v>82.436405447846852</v>
      </c>
      <c r="U8" s="454">
        <f t="shared" si="9"/>
        <v>266593.06400620227</v>
      </c>
      <c r="V8" s="408">
        <f t="shared" ref="V8:V13" si="10">SUM(L8,U8)</f>
        <v>286461.53460364736</v>
      </c>
      <c r="W8" s="446"/>
      <c r="Y8" s="1558"/>
      <c r="Z8" s="1559"/>
      <c r="AA8" s="1559"/>
      <c r="AB8" s="1559"/>
      <c r="AC8" s="1559"/>
      <c r="AD8" s="1559"/>
      <c r="AE8" s="1559"/>
      <c r="AF8" s="1559"/>
      <c r="AG8" s="1559"/>
      <c r="AH8" s="1559"/>
      <c r="AI8" s="1559"/>
      <c r="AJ8" s="1561"/>
      <c r="AL8"/>
      <c r="AM8"/>
    </row>
    <row r="9" spans="1:39" ht="18.75" customHeight="1">
      <c r="B9" s="181">
        <v>3</v>
      </c>
      <c r="C9" s="182" t="s">
        <v>91</v>
      </c>
      <c r="D9" s="183">
        <v>99.423983083207744</v>
      </c>
      <c r="E9" s="184">
        <f t="shared" si="0"/>
        <v>0.48994362852249845</v>
      </c>
      <c r="F9" s="451">
        <v>1534.2101012269704</v>
      </c>
      <c r="G9" s="184">
        <f t="shared" si="1"/>
        <v>7.5603133228120107</v>
      </c>
      <c r="H9" s="451">
        <v>18656.520552955826</v>
      </c>
      <c r="I9" s="186">
        <f t="shared" si="2"/>
        <v>91.936000669677057</v>
      </c>
      <c r="J9" s="187">
        <v>2.7887331858757678</v>
      </c>
      <c r="K9" s="188">
        <f>(J9/L9)*100</f>
        <v>1.3742378988433892E-2</v>
      </c>
      <c r="L9" s="555">
        <f t="shared" si="4"/>
        <v>20292.943370451881</v>
      </c>
      <c r="M9" s="558">
        <v>13.194896863765051</v>
      </c>
      <c r="N9" s="189">
        <f t="shared" si="5"/>
        <v>5.7320817485004604E-3</v>
      </c>
      <c r="O9" s="185">
        <v>193.69686650287809</v>
      </c>
      <c r="P9" s="189">
        <f t="shared" si="6"/>
        <v>6.9706056268364486E-2</v>
      </c>
      <c r="Q9" s="451">
        <v>47475.974982545304</v>
      </c>
      <c r="R9" s="190">
        <f t="shared" si="7"/>
        <v>17.085268560498857</v>
      </c>
      <c r="S9" s="451">
        <v>230193.80118256161</v>
      </c>
      <c r="T9" s="190">
        <f t="shared" si="8"/>
        <v>82.840276910839563</v>
      </c>
      <c r="U9" s="454">
        <f t="shared" si="9"/>
        <v>277876.66792847356</v>
      </c>
      <c r="V9" s="408">
        <f t="shared" si="10"/>
        <v>298169.61129892542</v>
      </c>
      <c r="W9" s="446"/>
      <c r="Y9" s="1558"/>
      <c r="Z9" s="1559"/>
      <c r="AA9" s="1559"/>
      <c r="AB9" s="1559"/>
      <c r="AC9" s="1559"/>
      <c r="AD9" s="1559"/>
      <c r="AE9" s="1559"/>
      <c r="AF9" s="1559"/>
      <c r="AG9" s="1559"/>
      <c r="AH9" s="1559"/>
      <c r="AI9" s="1559"/>
      <c r="AJ9" s="1561"/>
      <c r="AL9"/>
      <c r="AM9"/>
    </row>
    <row r="10" spans="1:39" ht="18.75" customHeight="1">
      <c r="B10" s="181">
        <v>4</v>
      </c>
      <c r="C10" s="182" t="s">
        <v>92</v>
      </c>
      <c r="D10" s="183">
        <v>98.239168236816425</v>
      </c>
      <c r="E10" s="184">
        <f t="shared" si="0"/>
        <v>0.50921093912495496</v>
      </c>
      <c r="F10" s="451">
        <v>1575.7778332690139</v>
      </c>
      <c r="G10" s="184">
        <f t="shared" si="1"/>
        <v>8.1678552936942506</v>
      </c>
      <c r="H10" s="451">
        <v>17614.642647435619</v>
      </c>
      <c r="I10" s="186">
        <f t="shared" si="2"/>
        <v>91.303386274902422</v>
      </c>
      <c r="J10" s="187">
        <v>3.7711864278525624</v>
      </c>
      <c r="K10" s="188">
        <f>(J10/L10)*100</f>
        <v>1.9547492278364165E-2</v>
      </c>
      <c r="L10" s="555">
        <f t="shared" si="4"/>
        <v>19292.430835369305</v>
      </c>
      <c r="M10" s="558">
        <v>12.387859526457973</v>
      </c>
      <c r="N10" s="189">
        <f t="shared" si="5"/>
        <v>5.5854737564766258E-3</v>
      </c>
      <c r="O10" s="185">
        <v>172.36038228417061</v>
      </c>
      <c r="P10" s="189">
        <f t="shared" si="6"/>
        <v>6.4260182566593049E-2</v>
      </c>
      <c r="Q10" s="451">
        <v>46250.842552792303</v>
      </c>
      <c r="R10" s="190">
        <f t="shared" si="7"/>
        <v>17.243449723853026</v>
      </c>
      <c r="S10" s="451">
        <v>221787.0867640127</v>
      </c>
      <c r="T10" s="190">
        <f t="shared" si="8"/>
        <v>82.687671595383577</v>
      </c>
      <c r="U10" s="454">
        <f t="shared" si="9"/>
        <v>268222.67755861563</v>
      </c>
      <c r="V10" s="408">
        <f t="shared" si="10"/>
        <v>287515.10839398496</v>
      </c>
      <c r="W10" s="446"/>
      <c r="Y10" s="1558"/>
      <c r="Z10" s="1559"/>
      <c r="AA10" s="1559"/>
      <c r="AB10" s="1559"/>
      <c r="AC10" s="1559"/>
      <c r="AD10" s="1559"/>
      <c r="AE10" s="1559"/>
      <c r="AF10" s="1559"/>
      <c r="AG10" s="1559"/>
      <c r="AH10" s="1559"/>
      <c r="AI10" s="1559"/>
      <c r="AJ10" s="1561"/>
      <c r="AK10" s="1553"/>
      <c r="AL10" s="192"/>
      <c r="AM10" s="193"/>
    </row>
    <row r="11" spans="1:39" ht="18.75" customHeight="1">
      <c r="B11" s="181">
        <v>5</v>
      </c>
      <c r="C11" s="182" t="s">
        <v>93</v>
      </c>
      <c r="D11" s="183">
        <v>102.93919494762103</v>
      </c>
      <c r="E11" s="184">
        <f t="shared" si="0"/>
        <v>0.50279571718824501</v>
      </c>
      <c r="F11" s="451">
        <v>1552.6833547031845</v>
      </c>
      <c r="G11" s="184">
        <f t="shared" si="1"/>
        <v>7.5839192378712088</v>
      </c>
      <c r="H11" s="451">
        <v>18811.154421192794</v>
      </c>
      <c r="I11" s="186">
        <f t="shared" si="2"/>
        <v>91.88111373083008</v>
      </c>
      <c r="J11" s="187">
        <v>6.5865500872981197</v>
      </c>
      <c r="K11" s="188">
        <f>(J11/L11)*100</f>
        <v>3.2171314110475177E-2</v>
      </c>
      <c r="L11" s="555">
        <f t="shared" si="4"/>
        <v>20473.363520930896</v>
      </c>
      <c r="M11" s="558">
        <v>14.608414720645989</v>
      </c>
      <c r="N11" s="189">
        <f t="shared" si="5"/>
        <v>6.6837727293012619E-3</v>
      </c>
      <c r="O11" s="185">
        <v>162.15315282627657</v>
      </c>
      <c r="P11" s="189">
        <f t="shared" si="6"/>
        <v>6.1474173738427604E-2</v>
      </c>
      <c r="Q11" s="451">
        <v>45032.269000259446</v>
      </c>
      <c r="R11" s="190">
        <f t="shared" si="7"/>
        <v>17.072264585095112</v>
      </c>
      <c r="S11" s="451">
        <v>218565.40179176902</v>
      </c>
      <c r="T11" s="190">
        <f t="shared" si="8"/>
        <v>82.860723018758037</v>
      </c>
      <c r="U11" s="454">
        <f t="shared" si="9"/>
        <v>263774.43235957535</v>
      </c>
      <c r="V11" s="408">
        <f t="shared" si="10"/>
        <v>284247.79588050622</v>
      </c>
      <c r="W11" s="446"/>
      <c r="Y11" s="1558"/>
      <c r="Z11" s="1559"/>
      <c r="AA11" s="1559"/>
      <c r="AB11" s="1559"/>
      <c r="AC11" s="1559"/>
      <c r="AD11" s="1559"/>
      <c r="AE11" s="1559"/>
      <c r="AF11" s="1559"/>
      <c r="AG11" s="1559"/>
      <c r="AH11" s="1559"/>
      <c r="AI11" s="1559"/>
      <c r="AJ11" s="1561"/>
      <c r="AL11" s="9"/>
      <c r="AM11" s="193"/>
    </row>
    <row r="12" spans="1:39" ht="18.75" customHeight="1" thickBot="1">
      <c r="B12" s="181">
        <v>6</v>
      </c>
      <c r="C12" s="182" t="s">
        <v>94</v>
      </c>
      <c r="D12" s="183">
        <v>104.82576639153248</v>
      </c>
      <c r="E12" s="184">
        <f t="shared" si="0"/>
        <v>0.54548215039169878</v>
      </c>
      <c r="F12" s="451">
        <v>1509.3225504788538</v>
      </c>
      <c r="G12" s="184">
        <f t="shared" si="1"/>
        <v>7.8540662168380102</v>
      </c>
      <c r="H12" s="451">
        <v>17593.800861308609</v>
      </c>
      <c r="I12" s="186">
        <f t="shared" si="2"/>
        <v>91.552913541733645</v>
      </c>
      <c r="J12" s="187">
        <v>9.1354351780854799</v>
      </c>
      <c r="K12" s="188">
        <f>(J12/L12)*100</f>
        <v>4.753809103663819E-2</v>
      </c>
      <c r="L12" s="555">
        <f t="shared" si="4"/>
        <v>19217.084613357081</v>
      </c>
      <c r="M12" s="558">
        <v>15.039150241306212</v>
      </c>
      <c r="N12" s="189">
        <f t="shared" si="5"/>
        <v>7.0535039446287277E-3</v>
      </c>
      <c r="O12" s="185">
        <v>124.71825357448921</v>
      </c>
      <c r="P12" s="189">
        <f t="shared" si="6"/>
        <v>4.8601484965366641E-2</v>
      </c>
      <c r="Q12" s="451">
        <v>43259.013580438186</v>
      </c>
      <c r="R12" s="190">
        <f t="shared" si="7"/>
        <v>16.857614967247336</v>
      </c>
      <c r="S12" s="451">
        <v>213215.30914799566</v>
      </c>
      <c r="T12" s="190">
        <f t="shared" si="8"/>
        <v>83.087922937865372</v>
      </c>
      <c r="U12" s="454">
        <f t="shared" si="9"/>
        <v>256614.08013224963</v>
      </c>
      <c r="V12" s="408">
        <f t="shared" si="10"/>
        <v>275831.16474560671</v>
      </c>
      <c r="W12" s="446"/>
      <c r="Y12" s="1558"/>
      <c r="Z12" s="1559"/>
      <c r="AA12" s="1559"/>
      <c r="AB12" s="1559"/>
      <c r="AC12" s="1559"/>
      <c r="AD12" s="1559"/>
      <c r="AE12" s="1559"/>
      <c r="AF12" s="1559"/>
      <c r="AG12" s="1559"/>
      <c r="AH12" s="1559"/>
      <c r="AI12" s="1559"/>
      <c r="AJ12" s="1561"/>
      <c r="AL12" s="9"/>
      <c r="AM12" s="193"/>
    </row>
    <row r="13" spans="1:39" ht="18.75" customHeight="1" thickTop="1">
      <c r="B13" s="2021" t="s">
        <v>95</v>
      </c>
      <c r="C13" s="2022"/>
      <c r="D13" s="194">
        <f>SUM(D7:D12)</f>
        <v>591.92095174997678</v>
      </c>
      <c r="E13" s="195">
        <f t="shared" si="0"/>
        <v>0.49702044861821015</v>
      </c>
      <c r="F13" s="453">
        <f>SUM(F7:F12)</f>
        <v>9451.078526433259</v>
      </c>
      <c r="G13" s="195">
        <f t="shared" si="1"/>
        <v>7.9358219627912927</v>
      </c>
      <c r="H13" s="453">
        <f>SUM(H7:H12)</f>
        <v>109018.2204469009</v>
      </c>
      <c r="I13" s="197">
        <f t="shared" si="2"/>
        <v>91.539731232498539</v>
      </c>
      <c r="J13" s="453">
        <f>SUM(J7:J12)</f>
        <v>32.663112445608817</v>
      </c>
      <c r="K13" s="197">
        <f>(J13/L13)*100</f>
        <v>2.7426356091954596E-2</v>
      </c>
      <c r="L13" s="556">
        <f t="shared" si="4"/>
        <v>119093.88303752974</v>
      </c>
      <c r="M13" s="559">
        <f>SUM(M7:M12)</f>
        <v>81.336950699207165</v>
      </c>
      <c r="N13" s="199">
        <f t="shared" si="5"/>
        <v>6.1487498737484714E-3</v>
      </c>
      <c r="O13" s="453">
        <f>SUM(O7:O12)</f>
        <v>1040.3285679511516</v>
      </c>
      <c r="P13" s="199">
        <f t="shared" si="6"/>
        <v>6.5111754682471906E-2</v>
      </c>
      <c r="Q13" s="453">
        <f>SUM(Q7:Q12)</f>
        <v>273815.85594438424</v>
      </c>
      <c r="R13" s="200">
        <f t="shared" si="7"/>
        <v>17.137500006881435</v>
      </c>
      <c r="S13" s="453">
        <f>SUM(S7:S12)</f>
        <v>1322820.9370894704</v>
      </c>
      <c r="T13" s="200">
        <f t="shared" si="8"/>
        <v>82.792297547145196</v>
      </c>
      <c r="U13" s="456">
        <f t="shared" si="9"/>
        <v>1597758.4585525049</v>
      </c>
      <c r="V13" s="458">
        <f t="shared" si="10"/>
        <v>1716852.3415900345</v>
      </c>
      <c r="W13" s="446"/>
      <c r="Y13" s="1558"/>
      <c r="Z13" s="1559"/>
      <c r="AA13" s="1559"/>
      <c r="AB13" s="1559"/>
      <c r="AC13" s="1559"/>
      <c r="AD13" s="1559"/>
      <c r="AE13" s="1559"/>
      <c r="AF13" s="1559"/>
      <c r="AG13" s="1559"/>
      <c r="AH13" s="1559"/>
      <c r="AI13" s="1559"/>
      <c r="AJ13" s="1561"/>
      <c r="AL13" s="9"/>
      <c r="AM13" s="193"/>
    </row>
    <row r="14" spans="1:39" ht="18.75" customHeight="1">
      <c r="B14" s="201"/>
      <c r="C14" s="202"/>
      <c r="D14" s="203"/>
      <c r="E14" s="204"/>
      <c r="F14" s="203"/>
      <c r="G14" s="204"/>
      <c r="H14" s="203"/>
      <c r="I14" s="204"/>
      <c r="J14" s="205"/>
      <c r="K14" s="202"/>
      <c r="L14" s="203"/>
      <c r="M14" s="203"/>
      <c r="N14" s="203"/>
      <c r="O14" s="203"/>
      <c r="P14" s="204"/>
      <c r="Q14" s="203"/>
      <c r="R14" s="204"/>
      <c r="S14" s="203"/>
      <c r="T14" s="204"/>
      <c r="U14" s="203"/>
      <c r="V14" s="447"/>
      <c r="Z14" s="1326"/>
      <c r="AA14" s="1326"/>
      <c r="AB14" s="1326"/>
      <c r="AC14" s="1326"/>
      <c r="AD14" s="1326"/>
      <c r="AE14" s="1326"/>
      <c r="AF14" s="1326"/>
      <c r="AG14" s="1326"/>
      <c r="AH14" s="1326"/>
      <c r="AI14" s="1326"/>
      <c r="AJ14" s="1561"/>
      <c r="AL14" s="9"/>
      <c r="AM14" s="193"/>
    </row>
    <row r="15" spans="1:39" ht="18.75" customHeight="1">
      <c r="B15" s="206">
        <v>7</v>
      </c>
      <c r="C15" s="182" t="s">
        <v>96</v>
      </c>
      <c r="D15" s="183">
        <v>101.88068037253345</v>
      </c>
      <c r="E15" s="207">
        <f t="shared" ref="E15:E21" si="11">(D15/L15)*100</f>
        <v>0.52493937973858196</v>
      </c>
      <c r="F15" s="450">
        <v>1704.4440583548651</v>
      </c>
      <c r="G15" s="207">
        <f t="shared" ref="G15:G21" si="12">(F15/L15)*100</f>
        <v>8.7821341938459341</v>
      </c>
      <c r="H15" s="450">
        <v>17585.495823760582</v>
      </c>
      <c r="I15" s="207">
        <f t="shared" ref="I15:I21" si="13">(H15/L15)*100</f>
        <v>90.609124677665818</v>
      </c>
      <c r="J15" s="209">
        <v>16.26431452575823</v>
      </c>
      <c r="K15" s="210">
        <f t="shared" ref="K15:K21" si="14">(J15/L15)*100</f>
        <v>8.3801748749672472E-2</v>
      </c>
      <c r="L15" s="560">
        <f t="shared" ref="L15:L21" si="15">SUM(D15,F15,H15,J15)</f>
        <v>19408.084877013738</v>
      </c>
      <c r="M15" s="562">
        <v>15.197529904695768</v>
      </c>
      <c r="N15" s="211">
        <f t="shared" ref="N15:N21" si="16">(M15/S15)*100</f>
        <v>7.03066677208832E-3</v>
      </c>
      <c r="O15" s="208">
        <v>169.89623819551511</v>
      </c>
      <c r="P15" s="211">
        <f t="shared" ref="P15:P21" si="17">(O15/U15)*100</f>
        <v>6.5647239187205678E-2</v>
      </c>
      <c r="Q15" s="450">
        <v>42456.13094610611</v>
      </c>
      <c r="R15" s="207">
        <f t="shared" ref="R15:R21" si="18">(Q15/U15)*100</f>
        <v>16.404882255102969</v>
      </c>
      <c r="S15" s="450">
        <v>216160.57761448485</v>
      </c>
      <c r="T15" s="207">
        <f t="shared" ref="T15:T21" si="19">(S15/U15)*100</f>
        <v>83.523598239841533</v>
      </c>
      <c r="U15" s="454">
        <f t="shared" si="9"/>
        <v>258801.80232869115</v>
      </c>
      <c r="V15" s="408">
        <f t="shared" ref="V15:V21" si="20">SUM(L15,U15)</f>
        <v>278209.88720570487</v>
      </c>
      <c r="W15" s="446"/>
      <c r="AJ15" s="1561"/>
      <c r="AL15" s="9"/>
      <c r="AM15" s="193"/>
    </row>
    <row r="16" spans="1:39" ht="18.75" customHeight="1">
      <c r="B16" s="181">
        <v>8</v>
      </c>
      <c r="C16" s="182" t="s">
        <v>97</v>
      </c>
      <c r="D16" s="183">
        <v>103.34294283447223</v>
      </c>
      <c r="E16" s="190">
        <f t="shared" si="11"/>
        <v>0.55367978410593388</v>
      </c>
      <c r="F16" s="451">
        <v>1559.582701713663</v>
      </c>
      <c r="G16" s="190">
        <f t="shared" si="12"/>
        <v>8.355765666198236</v>
      </c>
      <c r="H16" s="451">
        <v>17000.051040261606</v>
      </c>
      <c r="I16" s="190">
        <f t="shared" si="13"/>
        <v>91.081058189317758</v>
      </c>
      <c r="J16" s="187">
        <v>1.7724718435793889</v>
      </c>
      <c r="K16" s="188">
        <f t="shared" si="14"/>
        <v>9.4963603780743311E-3</v>
      </c>
      <c r="L16" s="555">
        <f t="shared" si="15"/>
        <v>18664.749156653321</v>
      </c>
      <c r="M16" s="558">
        <v>15.289975603690237</v>
      </c>
      <c r="N16" s="189">
        <f t="shared" si="16"/>
        <v>7.2105459361991291E-3</v>
      </c>
      <c r="O16" s="185">
        <v>170.14771018131432</v>
      </c>
      <c r="P16" s="189">
        <f t="shared" si="17"/>
        <v>6.7339568311936007E-2</v>
      </c>
      <c r="Q16" s="451">
        <v>40435.604828376818</v>
      </c>
      <c r="R16" s="190">
        <f t="shared" si="18"/>
        <v>16.003249004487405</v>
      </c>
      <c r="S16" s="451">
        <v>212050.17954229956</v>
      </c>
      <c r="T16" s="190">
        <f t="shared" si="19"/>
        <v>83.923360094769833</v>
      </c>
      <c r="U16" s="454">
        <f t="shared" si="9"/>
        <v>252671.22205646138</v>
      </c>
      <c r="V16" s="408">
        <f t="shared" si="20"/>
        <v>271335.97121311468</v>
      </c>
      <c r="W16" s="446"/>
      <c r="Y16" s="1558"/>
      <c r="Z16" s="1559"/>
      <c r="AA16" s="1559"/>
      <c r="AB16" s="1559"/>
      <c r="AC16" s="1560"/>
      <c r="AD16" s="1559"/>
      <c r="AE16" s="1560"/>
      <c r="AF16" s="1560"/>
      <c r="AG16" s="1560"/>
      <c r="AH16" s="1560"/>
      <c r="AI16" s="1560"/>
      <c r="AJ16" s="1561"/>
      <c r="AL16" s="9"/>
      <c r="AM16" s="193"/>
    </row>
    <row r="17" spans="2:41" ht="18.75" customHeight="1">
      <c r="B17" s="181">
        <v>9</v>
      </c>
      <c r="C17" s="182" t="s">
        <v>172</v>
      </c>
      <c r="D17" s="183">
        <v>110.6677497181032</v>
      </c>
      <c r="E17" s="190">
        <f t="shared" si="11"/>
        <v>0.5823574359114011</v>
      </c>
      <c r="F17" s="451">
        <v>1589.9352773227256</v>
      </c>
      <c r="G17" s="190">
        <f t="shared" si="12"/>
        <v>8.3665804511726058</v>
      </c>
      <c r="H17" s="451">
        <v>17296.945448407423</v>
      </c>
      <c r="I17" s="190">
        <f t="shared" si="13"/>
        <v>91.020236935261096</v>
      </c>
      <c r="J17" s="187">
        <v>5.8578337552922211</v>
      </c>
      <c r="K17" s="188">
        <f t="shared" si="14"/>
        <v>3.0825177654888174E-2</v>
      </c>
      <c r="L17" s="555">
        <f t="shared" si="15"/>
        <v>19003.406309203547</v>
      </c>
      <c r="M17" s="558">
        <v>14.992411548199067</v>
      </c>
      <c r="N17" s="189">
        <f t="shared" si="16"/>
        <v>7.0853729013153777E-3</v>
      </c>
      <c r="O17" s="185">
        <v>161.33875752611547</v>
      </c>
      <c r="P17" s="189">
        <f t="shared" si="17"/>
        <v>6.3917084449601091E-2</v>
      </c>
      <c r="Q17" s="451">
        <v>40645.852195313535</v>
      </c>
      <c r="R17" s="190">
        <f t="shared" si="18"/>
        <v>16.102543537149362</v>
      </c>
      <c r="S17" s="451">
        <v>211596.64786896075</v>
      </c>
      <c r="T17" s="190">
        <f t="shared" si="19"/>
        <v>83.82759988035528</v>
      </c>
      <c r="U17" s="454">
        <f t="shared" si="9"/>
        <v>252418.83123334861</v>
      </c>
      <c r="V17" s="408">
        <f t="shared" si="20"/>
        <v>271422.23754255218</v>
      </c>
      <c r="W17" s="446"/>
      <c r="Y17" s="1558"/>
      <c r="Z17" s="1559"/>
      <c r="AA17" s="1559"/>
      <c r="AB17" s="1559"/>
      <c r="AC17" s="1560"/>
      <c r="AD17" s="1559"/>
      <c r="AE17" s="1560"/>
      <c r="AF17" s="1560"/>
      <c r="AG17" s="1560"/>
      <c r="AH17" s="1560"/>
      <c r="AI17" s="1560"/>
      <c r="AJ17" s="1561"/>
      <c r="AL17" s="9"/>
      <c r="AM17" s="193"/>
    </row>
    <row r="18" spans="2:41" ht="18.75" customHeight="1">
      <c r="B18" s="181">
        <v>10</v>
      </c>
      <c r="C18" s="182" t="s">
        <v>99</v>
      </c>
      <c r="D18" s="183">
        <v>113.03605754376031</v>
      </c>
      <c r="E18" s="190">
        <f t="shared" si="11"/>
        <v>0.56176991067891413</v>
      </c>
      <c r="F18" s="451">
        <v>1667.4654480901452</v>
      </c>
      <c r="G18" s="190">
        <f t="shared" si="12"/>
        <v>8.2870186397922971</v>
      </c>
      <c r="H18" s="451">
        <v>18336.436661588647</v>
      </c>
      <c r="I18" s="190">
        <f t="shared" si="13"/>
        <v>91.128960168859294</v>
      </c>
      <c r="J18" s="187">
        <v>4.4772726241938905</v>
      </c>
      <c r="K18" s="188">
        <f t="shared" si="14"/>
        <v>2.2251280669487488E-2</v>
      </c>
      <c r="L18" s="555">
        <f t="shared" si="15"/>
        <v>20121.415439846747</v>
      </c>
      <c r="M18" s="558">
        <v>15.870993692863747</v>
      </c>
      <c r="N18" s="189">
        <f t="shared" si="16"/>
        <v>7.3920424862253245E-3</v>
      </c>
      <c r="O18" s="185">
        <v>156.85996655091793</v>
      </c>
      <c r="P18" s="189">
        <f t="shared" si="17"/>
        <v>6.1067884667437733E-2</v>
      </c>
      <c r="Q18" s="451">
        <v>41985.136051151181</v>
      </c>
      <c r="R18" s="190">
        <f t="shared" si="18"/>
        <v>16.345428999477104</v>
      </c>
      <c r="S18" s="451">
        <v>214703.76722588507</v>
      </c>
      <c r="T18" s="190">
        <f t="shared" si="19"/>
        <v>83.587324305329716</v>
      </c>
      <c r="U18" s="454">
        <f t="shared" si="9"/>
        <v>256861.63423728003</v>
      </c>
      <c r="V18" s="408">
        <f t="shared" si="20"/>
        <v>276983.04967712675</v>
      </c>
      <c r="W18" s="446"/>
      <c r="Y18" s="1558"/>
      <c r="Z18" s="1559"/>
      <c r="AA18" s="1559"/>
      <c r="AB18" s="1559"/>
      <c r="AC18" s="1560"/>
      <c r="AD18" s="1559"/>
      <c r="AE18" s="1560"/>
      <c r="AF18" s="1560"/>
      <c r="AG18" s="1560"/>
      <c r="AH18" s="1560"/>
      <c r="AI18" s="1560"/>
      <c r="AJ18" s="1561"/>
      <c r="AL18" s="9"/>
      <c r="AM18" s="193"/>
    </row>
    <row r="19" spans="2:41" ht="18.75" customHeight="1">
      <c r="B19" s="181">
        <v>11</v>
      </c>
      <c r="C19" s="182" t="s">
        <v>100</v>
      </c>
      <c r="D19" s="183">
        <v>110.72797698490376</v>
      </c>
      <c r="E19" s="190">
        <f t="shared" si="11"/>
        <v>0.53102989440786152</v>
      </c>
      <c r="F19" s="451">
        <v>1690.4981166770469</v>
      </c>
      <c r="G19" s="190">
        <f>(F19/L19)*100</f>
        <v>8.1073009806554204</v>
      </c>
      <c r="H19" s="451">
        <v>19046.124709487503</v>
      </c>
      <c r="I19" s="190">
        <f>(H19/L19)*100</f>
        <v>91.341518817209362</v>
      </c>
      <c r="J19" s="187">
        <v>4.2016519856452206</v>
      </c>
      <c r="K19" s="188">
        <f t="shared" si="14"/>
        <v>2.0150307727377307E-2</v>
      </c>
      <c r="L19" s="555">
        <f t="shared" si="15"/>
        <v>20851.552455135097</v>
      </c>
      <c r="M19" s="558">
        <v>15.508360767565321</v>
      </c>
      <c r="N19" s="189">
        <f t="shared" si="16"/>
        <v>7.1227554464953673E-3</v>
      </c>
      <c r="O19" s="185">
        <v>175.57240857727555</v>
      </c>
      <c r="P19" s="189">
        <f>(O19/U19)*100</f>
        <v>6.7217854063959664E-2</v>
      </c>
      <c r="Q19" s="451">
        <v>43278.193481424547</v>
      </c>
      <c r="R19" s="190">
        <f t="shared" si="18"/>
        <v>16.569045883458525</v>
      </c>
      <c r="S19" s="451">
        <v>217729.79409528867</v>
      </c>
      <c r="T19" s="190">
        <f t="shared" si="19"/>
        <v>83.357798890316985</v>
      </c>
      <c r="U19" s="454">
        <f t="shared" si="9"/>
        <v>261199.06834605805</v>
      </c>
      <c r="V19" s="408">
        <f t="shared" si="20"/>
        <v>282050.62080119317</v>
      </c>
      <c r="W19" s="446"/>
      <c r="Y19" s="1558"/>
      <c r="Z19" s="1559"/>
      <c r="AA19" s="1559"/>
      <c r="AB19" s="1559"/>
      <c r="AC19" s="1560"/>
      <c r="AD19" s="1559"/>
      <c r="AE19" s="1560"/>
      <c r="AF19" s="1560"/>
      <c r="AG19" s="1560"/>
      <c r="AH19" s="1560"/>
      <c r="AI19" s="1560"/>
      <c r="AJ19" s="1561"/>
      <c r="AL19" s="9"/>
      <c r="AM19" s="193"/>
    </row>
    <row r="20" spans="2:41" ht="18.75" customHeight="1" thickBot="1">
      <c r="B20" s="181">
        <v>12</v>
      </c>
      <c r="C20" s="182" t="s">
        <v>101</v>
      </c>
      <c r="D20" s="183">
        <v>114.46804070452309</v>
      </c>
      <c r="E20" s="190">
        <f t="shared" si="11"/>
        <v>0.52538635320037697</v>
      </c>
      <c r="F20" s="451">
        <v>1837.1858360181077</v>
      </c>
      <c r="G20" s="190">
        <f t="shared" si="12"/>
        <v>8.43233063653547</v>
      </c>
      <c r="H20" s="451">
        <v>19832.630171406476</v>
      </c>
      <c r="I20" s="190">
        <f t="shared" si="13"/>
        <v>91.027968819905595</v>
      </c>
      <c r="J20" s="187">
        <v>3.1186903021615402</v>
      </c>
      <c r="K20" s="188">
        <f t="shared" si="14"/>
        <v>1.4314190358543359E-2</v>
      </c>
      <c r="L20" s="555">
        <f t="shared" si="15"/>
        <v>21787.402738431269</v>
      </c>
      <c r="M20" s="558">
        <v>15.880544004314547</v>
      </c>
      <c r="N20" s="189">
        <f t="shared" si="16"/>
        <v>7.0010473373990044E-3</v>
      </c>
      <c r="O20" s="185">
        <v>161.93738741679539</v>
      </c>
      <c r="P20" s="189">
        <f t="shared" si="17"/>
        <v>5.9599786187840884E-2</v>
      </c>
      <c r="Q20" s="451">
        <v>44699.206694178123</v>
      </c>
      <c r="R20" s="190">
        <f>(Q20/U20)*100</f>
        <v>16.451192675366194</v>
      </c>
      <c r="S20" s="451">
        <v>226830.97598100815</v>
      </c>
      <c r="T20" s="190">
        <f t="shared" si="19"/>
        <v>83.483362828695491</v>
      </c>
      <c r="U20" s="454">
        <f t="shared" si="9"/>
        <v>271708.00060660735</v>
      </c>
      <c r="V20" s="408">
        <f t="shared" si="20"/>
        <v>293495.40334503865</v>
      </c>
      <c r="W20" s="446"/>
      <c r="Y20" s="1558"/>
      <c r="Z20" s="1559"/>
      <c r="AA20" s="1559"/>
      <c r="AB20" s="1559"/>
      <c r="AC20" s="1560"/>
      <c r="AD20" s="1559"/>
      <c r="AE20" s="1560"/>
      <c r="AF20" s="1560"/>
      <c r="AG20" s="1560"/>
      <c r="AH20" s="1560"/>
      <c r="AI20" s="1560"/>
      <c r="AJ20" s="1561"/>
      <c r="AL20" s="9"/>
      <c r="AM20" s="193"/>
    </row>
    <row r="21" spans="2:41" ht="18.75" customHeight="1" thickTop="1" thickBot="1">
      <c r="B21" s="2023" t="s">
        <v>102</v>
      </c>
      <c r="C21" s="2024"/>
      <c r="D21" s="212">
        <f>SUM(D15:D20)</f>
        <v>654.12344815829613</v>
      </c>
      <c r="E21" s="213">
        <f t="shared" si="11"/>
        <v>0.54584608395488632</v>
      </c>
      <c r="F21" s="452">
        <f>SUM(F15:F20)</f>
        <v>10049.111438176555</v>
      </c>
      <c r="G21" s="213">
        <f t="shared" si="12"/>
        <v>8.3856772619890982</v>
      </c>
      <c r="H21" s="452">
        <f>SUM(H15:H20)</f>
        <v>109097.68385491223</v>
      </c>
      <c r="I21" s="213">
        <f t="shared" si="13"/>
        <v>91.038692571590857</v>
      </c>
      <c r="J21" s="452">
        <f>SUM(J15:J20)</f>
        <v>35.692235036630493</v>
      </c>
      <c r="K21" s="213">
        <f t="shared" si="14"/>
        <v>2.9784082465160976E-2</v>
      </c>
      <c r="L21" s="561">
        <f t="shared" si="15"/>
        <v>119836.61097628371</v>
      </c>
      <c r="M21" s="563">
        <f>SUM(M15:M20)</f>
        <v>92.739815521328694</v>
      </c>
      <c r="N21" s="216">
        <f t="shared" si="16"/>
        <v>7.1389283764484723E-3</v>
      </c>
      <c r="O21" s="452">
        <f>SUM(O15:O20)</f>
        <v>995.75246844793401</v>
      </c>
      <c r="P21" s="216">
        <f t="shared" si="17"/>
        <v>6.409073480063171E-2</v>
      </c>
      <c r="Q21" s="452">
        <f>SUM(Q15:Q20)</f>
        <v>253500.12419655028</v>
      </c>
      <c r="R21" s="213">
        <f t="shared" si="18"/>
        <v>16.316313287309548</v>
      </c>
      <c r="S21" s="452">
        <f>SUM(S15:S20)</f>
        <v>1299071.9423279269</v>
      </c>
      <c r="T21" s="213">
        <f t="shared" si="19"/>
        <v>83.613626860955264</v>
      </c>
      <c r="U21" s="455">
        <f>SUM(O21,Q21,S21,M21)</f>
        <v>1553660.5588084464</v>
      </c>
      <c r="V21" s="457">
        <f t="shared" si="20"/>
        <v>1673497.1697847301</v>
      </c>
      <c r="W21" s="446"/>
      <c r="Y21" s="1558"/>
      <c r="Z21" s="1559"/>
      <c r="AA21" s="1559"/>
      <c r="AB21" s="1559"/>
      <c r="AC21" s="1560"/>
      <c r="AD21" s="1559"/>
      <c r="AE21" s="1560"/>
      <c r="AF21" s="1560"/>
      <c r="AG21" s="1560"/>
      <c r="AH21" s="1560"/>
      <c r="AI21" s="1560"/>
      <c r="AJ21" s="1561"/>
      <c r="AL21" s="9"/>
      <c r="AM21" s="193"/>
    </row>
    <row r="22" spans="2:41" ht="18.75" customHeight="1" thickBot="1">
      <c r="B22" s="3"/>
      <c r="C22" s="3"/>
      <c r="D22" s="217"/>
      <c r="E22" s="218"/>
      <c r="F22" s="217"/>
      <c r="G22" s="219"/>
      <c r="H22" s="217"/>
      <c r="I22" s="219"/>
      <c r="J22" s="220"/>
      <c r="K22" s="3"/>
      <c r="L22" s="217"/>
      <c r="M22" s="217"/>
      <c r="N22" s="217"/>
      <c r="O22" s="217"/>
      <c r="P22" s="219"/>
      <c r="Q22" s="217"/>
      <c r="R22" s="219"/>
      <c r="S22" s="217"/>
      <c r="T22" s="219"/>
      <c r="U22" s="217"/>
      <c r="V22" s="217"/>
      <c r="Y22" s="1558"/>
      <c r="Z22" s="1559"/>
      <c r="AA22" s="1559"/>
      <c r="AB22" s="1559"/>
      <c r="AC22" s="1560"/>
      <c r="AD22" s="1559"/>
      <c r="AE22" s="1560"/>
      <c r="AF22" s="1560"/>
      <c r="AG22" s="1560"/>
      <c r="AH22" s="1560"/>
      <c r="AI22" s="1560"/>
      <c r="AJ22" s="1561"/>
      <c r="AL22" s="9"/>
      <c r="AM22" s="193"/>
    </row>
    <row r="23" spans="2:41" ht="18.75" customHeight="1" thickBot="1">
      <c r="B23" s="1708" t="s">
        <v>103</v>
      </c>
      <c r="C23" s="1709"/>
      <c r="D23" s="448">
        <f>SUM(D21,D13)</f>
        <v>1246.0443999082729</v>
      </c>
      <c r="E23" s="221">
        <f>(D23/L23)*100</f>
        <v>0.52150915480726978</v>
      </c>
      <c r="F23" s="449">
        <f>SUM(F21,F13)</f>
        <v>19500.189964609814</v>
      </c>
      <c r="G23" s="221">
        <f>(F23/L23)*100</f>
        <v>8.1614488117546173</v>
      </c>
      <c r="H23" s="449">
        <f>SUM(H21,H13)</f>
        <v>218115.90430181313</v>
      </c>
      <c r="I23" s="221">
        <f>(H23/L23)*100</f>
        <v>91.288433149601673</v>
      </c>
      <c r="J23" s="449">
        <f>SUM(J21,J13)</f>
        <v>68.35534748223931</v>
      </c>
      <c r="K23" s="223">
        <f>(J23/L23)*100</f>
        <v>2.860888383643799E-2</v>
      </c>
      <c r="L23" s="469">
        <f>SUM(L21,L13)</f>
        <v>238930.49401381344</v>
      </c>
      <c r="M23" s="564">
        <f>M21+M13</f>
        <v>174.07676622053586</v>
      </c>
      <c r="N23" s="224">
        <f>(M23/S23)*100</f>
        <v>6.6393546276084688E-3</v>
      </c>
      <c r="O23" s="449">
        <f>O21+O13</f>
        <v>2036.0810363990856</v>
      </c>
      <c r="P23" s="224">
        <f>(O23/U23)*100</f>
        <v>6.4608388322290849E-2</v>
      </c>
      <c r="Q23" s="449">
        <f>Q21+Q13</f>
        <v>527315.98014093447</v>
      </c>
      <c r="R23" s="221">
        <f>(Q23/U23)*100</f>
        <v>16.732652092152357</v>
      </c>
      <c r="S23" s="449">
        <f>SUM(S21,S13)</f>
        <v>2621892.8794173971</v>
      </c>
      <c r="T23" s="221">
        <f>(S23/U23)*100</f>
        <v>83.197215761330654</v>
      </c>
      <c r="U23" s="467">
        <f>SUM(U21,U13)</f>
        <v>3151419.0173609513</v>
      </c>
      <c r="V23" s="470">
        <f>SUM(V13,V21)</f>
        <v>3390349.5113747646</v>
      </c>
      <c r="W23" s="446"/>
      <c r="Y23" s="1558"/>
      <c r="Z23" s="1559"/>
      <c r="AA23" s="1559"/>
      <c r="AB23" s="1559"/>
      <c r="AC23" s="1560"/>
      <c r="AD23" s="1559"/>
      <c r="AE23" s="1560"/>
      <c r="AF23" s="1560"/>
      <c r="AG23" s="1560"/>
      <c r="AH23" s="1560"/>
      <c r="AI23" s="1560"/>
      <c r="AJ23" s="1561"/>
      <c r="AL23" s="9"/>
      <c r="AM23" s="193"/>
    </row>
    <row r="24" spans="2:41" ht="18.75" customHeight="1">
      <c r="B24" s="2"/>
      <c r="C24" s="2"/>
      <c r="D24" s="2"/>
      <c r="E24" s="2"/>
      <c r="F24" s="2"/>
      <c r="G24" s="2"/>
      <c r="H24" s="2"/>
      <c r="I24" s="2"/>
      <c r="J24" s="2"/>
      <c r="K24" s="2"/>
      <c r="L24" s="51"/>
      <c r="M24" s="51"/>
      <c r="N24" s="51"/>
      <c r="O24" s="2"/>
      <c r="P24" s="2"/>
      <c r="Q24" s="51"/>
      <c r="R24" s="2"/>
      <c r="S24" s="2"/>
      <c r="T24" s="2"/>
      <c r="U24" s="2"/>
      <c r="V24" s="2"/>
      <c r="Y24" s="1558"/>
      <c r="Z24" s="1559"/>
      <c r="AA24" s="1559"/>
      <c r="AB24" s="1559"/>
      <c r="AC24" s="1560"/>
      <c r="AD24" s="1559"/>
      <c r="AE24" s="1560"/>
      <c r="AF24" s="1560"/>
      <c r="AG24" s="1560"/>
      <c r="AH24" s="1560"/>
      <c r="AI24" s="1560"/>
      <c r="AJ24" s="1561"/>
      <c r="AL24" s="9"/>
      <c r="AM24" s="193"/>
    </row>
    <row r="25" spans="2:41" ht="18.75" customHeight="1">
      <c r="B25" s="4" t="s">
        <v>191</v>
      </c>
      <c r="C25" s="10"/>
      <c r="D25" s="10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Y25" s="1558"/>
      <c r="Z25" s="1559"/>
      <c r="AA25" s="1559"/>
      <c r="AB25" s="1559"/>
      <c r="AC25" s="1560"/>
      <c r="AD25" s="1559"/>
      <c r="AE25" s="1560"/>
      <c r="AF25" s="1560"/>
      <c r="AG25" s="1560"/>
      <c r="AH25" s="1560"/>
      <c r="AI25" s="1560"/>
      <c r="AJ25" s="1561"/>
      <c r="AL25"/>
      <c r="AM25"/>
      <c r="AN25"/>
    </row>
    <row r="26" spans="2:41" ht="18.75" customHeight="1" thickBot="1"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Y26" s="1558"/>
      <c r="Z26" s="1559"/>
      <c r="AA26" s="1559"/>
      <c r="AB26" s="1559"/>
      <c r="AC26" s="1560"/>
      <c r="AD26" s="1559"/>
      <c r="AE26" s="1560"/>
      <c r="AF26" s="1560"/>
      <c r="AG26" s="1560"/>
      <c r="AH26" s="1560"/>
      <c r="AI26" s="1560"/>
      <c r="AL26"/>
      <c r="AM26"/>
      <c r="AN26"/>
      <c r="AO26"/>
    </row>
    <row r="27" spans="2:41" ht="18.75" customHeight="1">
      <c r="B27" s="1980" t="s">
        <v>140</v>
      </c>
      <c r="C27" s="1972" t="s">
        <v>86</v>
      </c>
      <c r="D27" s="2014" t="s">
        <v>84</v>
      </c>
      <c r="E27" s="1961"/>
      <c r="F27" s="1961"/>
      <c r="G27" s="1961"/>
      <c r="H27" s="1961"/>
      <c r="I27" s="1961"/>
      <c r="J27" s="1961"/>
      <c r="K27" s="1961"/>
      <c r="L27" s="2009" t="s">
        <v>50</v>
      </c>
      <c r="M27" s="225"/>
      <c r="N27" s="225"/>
      <c r="O27" s="2"/>
      <c r="P27" s="2"/>
      <c r="Q27" s="2"/>
      <c r="R27" s="2"/>
      <c r="S27" s="2"/>
      <c r="T27" s="2"/>
      <c r="U27" s="2"/>
      <c r="V27" s="2"/>
      <c r="Y27" s="1558"/>
      <c r="Z27" s="1559"/>
      <c r="AA27" s="1559"/>
      <c r="AB27" s="1559"/>
      <c r="AC27" s="1560"/>
      <c r="AD27" s="1559"/>
      <c r="AE27" s="1560"/>
      <c r="AF27" s="1560"/>
      <c r="AG27" s="1560"/>
      <c r="AH27" s="1560"/>
      <c r="AI27" s="1560"/>
      <c r="AL27"/>
      <c r="AM27"/>
      <c r="AN27"/>
      <c r="AO27"/>
    </row>
    <row r="28" spans="2:41" ht="18.75" customHeight="1" thickBot="1">
      <c r="B28" s="1982"/>
      <c r="C28" s="1974"/>
      <c r="D28" s="1681" t="s">
        <v>46</v>
      </c>
      <c r="E28" s="1681" t="s">
        <v>87</v>
      </c>
      <c r="F28" s="1681" t="s">
        <v>47</v>
      </c>
      <c r="G28" s="1681" t="s">
        <v>87</v>
      </c>
      <c r="H28" s="1681" t="s">
        <v>48</v>
      </c>
      <c r="I28" s="1681" t="s">
        <v>87</v>
      </c>
      <c r="J28" s="1681" t="s">
        <v>49</v>
      </c>
      <c r="K28" s="1681" t="s">
        <v>87</v>
      </c>
      <c r="L28" s="2011"/>
      <c r="M28" s="225"/>
      <c r="N28" s="225"/>
      <c r="O28" s="2"/>
      <c r="P28" s="2"/>
      <c r="Q28" s="2"/>
      <c r="R28" s="2"/>
      <c r="S28" s="2"/>
      <c r="T28" s="2"/>
      <c r="U28" s="2"/>
      <c r="V28" s="2"/>
      <c r="AL28"/>
      <c r="AM28"/>
      <c r="AN28"/>
      <c r="AO28"/>
    </row>
    <row r="29" spans="2:41" ht="18.75" customHeight="1">
      <c r="B29" s="201">
        <v>1</v>
      </c>
      <c r="C29" s="182" t="s">
        <v>89</v>
      </c>
      <c r="D29" s="459">
        <v>78978.641478692254</v>
      </c>
      <c r="E29" s="190">
        <f t="shared" ref="E29:E34" si="21">100*D29/L29</f>
        <v>64.518058271168286</v>
      </c>
      <c r="F29" s="451">
        <v>8752.3804445048554</v>
      </c>
      <c r="G29" s="190">
        <f t="shared" ref="G29:G34" si="22">100*F29/L29</f>
        <v>7.1498645831018184</v>
      </c>
      <c r="H29" s="451">
        <v>34682.211820984092</v>
      </c>
      <c r="I29" s="190">
        <f t="shared" ref="I29:I35" si="23">100*H29/L29</f>
        <v>28.332077145729908</v>
      </c>
      <c r="J29" s="187"/>
      <c r="K29" s="227"/>
      <c r="L29" s="464">
        <f t="shared" ref="L29:L35" si="24">SUM(D29,F29,H29)</f>
        <v>122413.2337441812</v>
      </c>
      <c r="M29" s="141"/>
      <c r="N29" s="141"/>
      <c r="O29" s="2"/>
      <c r="P29" s="2"/>
      <c r="Q29" s="2"/>
      <c r="R29" s="2"/>
      <c r="S29" s="2"/>
      <c r="T29" s="2"/>
      <c r="U29" s="2"/>
      <c r="V29" s="2"/>
      <c r="AL29"/>
      <c r="AM29"/>
      <c r="AN29"/>
      <c r="AO29"/>
    </row>
    <row r="30" spans="2:41" ht="18.75" customHeight="1">
      <c r="B30" s="201">
        <v>2</v>
      </c>
      <c r="C30" s="182" t="s">
        <v>90</v>
      </c>
      <c r="D30" s="459">
        <v>74849.48700502039</v>
      </c>
      <c r="E30" s="190">
        <f t="shared" si="21"/>
        <v>63.842136288808412</v>
      </c>
      <c r="F30" s="451">
        <v>8514.1817054170224</v>
      </c>
      <c r="G30" s="190">
        <f t="shared" si="22"/>
        <v>7.2620878321912112</v>
      </c>
      <c r="H30" s="451">
        <v>33877.845054730198</v>
      </c>
      <c r="I30" s="190">
        <f t="shared" si="23"/>
        <v>28.895775879000368</v>
      </c>
      <c r="J30" s="187"/>
      <c r="K30" s="227"/>
      <c r="L30" s="464">
        <f>SUM(D30,F30,H30)</f>
        <v>117241.51376516762</v>
      </c>
      <c r="M30" s="141"/>
      <c r="N30" s="141"/>
      <c r="O30" s="2"/>
      <c r="P30" s="2"/>
      <c r="Q30" s="2"/>
      <c r="R30" s="2"/>
      <c r="S30" s="2"/>
      <c r="T30" s="2"/>
      <c r="U30" s="2"/>
      <c r="V30" s="2"/>
      <c r="AL30"/>
      <c r="AM30"/>
      <c r="AN30"/>
      <c r="AO30"/>
    </row>
    <row r="31" spans="2:41" ht="18.75" customHeight="1">
      <c r="B31" s="201">
        <v>3</v>
      </c>
      <c r="C31" s="182" t="s">
        <v>91</v>
      </c>
      <c r="D31" s="459">
        <v>84958.936591136589</v>
      </c>
      <c r="E31" s="190">
        <f t="shared" si="21"/>
        <v>64.916333603402606</v>
      </c>
      <c r="F31" s="451">
        <v>8895.7592403293929</v>
      </c>
      <c r="G31" s="190">
        <f t="shared" si="22"/>
        <v>6.7971669334785476</v>
      </c>
      <c r="H31" s="451">
        <v>37019.818909587477</v>
      </c>
      <c r="I31" s="190">
        <f t="shared" si="23"/>
        <v>28.286499463118844</v>
      </c>
      <c r="J31" s="187"/>
      <c r="K31" s="227"/>
      <c r="L31" s="464">
        <f t="shared" si="24"/>
        <v>130874.51474105346</v>
      </c>
      <c r="M31" s="141"/>
      <c r="N31" s="141"/>
      <c r="O31" s="2"/>
      <c r="P31" s="2"/>
      <c r="Q31" s="2"/>
      <c r="R31" s="2"/>
      <c r="S31" s="2"/>
      <c r="T31" s="2"/>
      <c r="U31" s="2"/>
      <c r="V31" s="2"/>
      <c r="AL31"/>
      <c r="AM31"/>
      <c r="AN31"/>
      <c r="AO31"/>
    </row>
    <row r="32" spans="2:41" ht="18.75" customHeight="1">
      <c r="B32" s="201">
        <v>4</v>
      </c>
      <c r="C32" s="182" t="s">
        <v>92</v>
      </c>
      <c r="D32" s="459">
        <v>83683.152231126078</v>
      </c>
      <c r="E32" s="190">
        <f t="shared" si="21"/>
        <v>65.422808432966377</v>
      </c>
      <c r="F32" s="451">
        <v>8787.788987007485</v>
      </c>
      <c r="G32" s="190">
        <f t="shared" si="22"/>
        <v>6.8702220234060354</v>
      </c>
      <c r="H32" s="451">
        <v>35440.339626481415</v>
      </c>
      <c r="I32" s="190">
        <f t="shared" si="23"/>
        <v>27.706969543627583</v>
      </c>
      <c r="J32" s="187"/>
      <c r="K32" s="227"/>
      <c r="L32" s="464">
        <f t="shared" si="24"/>
        <v>127911.28084461499</v>
      </c>
      <c r="M32" s="141"/>
      <c r="N32" s="141"/>
      <c r="O32" s="2"/>
      <c r="P32" s="2"/>
      <c r="Q32" s="2"/>
      <c r="R32" s="2"/>
      <c r="S32" s="2"/>
      <c r="T32" s="2"/>
      <c r="U32" s="2"/>
      <c r="V32" s="2"/>
      <c r="AL32"/>
      <c r="AM32"/>
      <c r="AN32"/>
      <c r="AO32"/>
    </row>
    <row r="33" spans="2:41" ht="18.75" customHeight="1">
      <c r="B33" s="201">
        <v>5</v>
      </c>
      <c r="C33" s="182" t="s">
        <v>93</v>
      </c>
      <c r="D33" s="459">
        <v>87318.917324858034</v>
      </c>
      <c r="E33" s="190">
        <f t="shared" si="21"/>
        <v>65.586991110055948</v>
      </c>
      <c r="F33" s="451">
        <v>8952.8899290702648</v>
      </c>
      <c r="G33" s="190">
        <f t="shared" si="22"/>
        <v>6.72469529143003</v>
      </c>
      <c r="H33" s="451">
        <v>36862.699828940604</v>
      </c>
      <c r="I33" s="190">
        <f t="shared" si="23"/>
        <v>27.688313598514021</v>
      </c>
      <c r="J33" s="187"/>
      <c r="K33" s="227"/>
      <c r="L33" s="464">
        <f t="shared" si="24"/>
        <v>133134.50708286889</v>
      </c>
      <c r="M33" s="141"/>
      <c r="N33" s="141"/>
      <c r="O33" s="2"/>
      <c r="P33" s="2"/>
      <c r="Q33" s="2"/>
      <c r="R33" s="2"/>
      <c r="S33" s="2"/>
      <c r="T33" s="2"/>
      <c r="U33" s="2"/>
      <c r="V33" s="2"/>
      <c r="AL33"/>
      <c r="AM33"/>
      <c r="AN33"/>
      <c r="AO33"/>
    </row>
    <row r="34" spans="2:41" ht="18.75" customHeight="1" thickBot="1">
      <c r="B34" s="201">
        <v>6</v>
      </c>
      <c r="C34" s="182" t="s">
        <v>94</v>
      </c>
      <c r="D34" s="459">
        <v>87113.756748304833</v>
      </c>
      <c r="E34" s="190">
        <f t="shared" si="21"/>
        <v>65.953799593841936</v>
      </c>
      <c r="F34" s="451">
        <v>9042.6033677626929</v>
      </c>
      <c r="G34" s="190">
        <f t="shared" si="22"/>
        <v>6.8461523482125139</v>
      </c>
      <c r="H34" s="451">
        <v>35926.639324102078</v>
      </c>
      <c r="I34" s="190">
        <f t="shared" si="23"/>
        <v>27.200048057945544</v>
      </c>
      <c r="J34" s="187"/>
      <c r="K34" s="227"/>
      <c r="L34" s="464">
        <f t="shared" si="24"/>
        <v>132082.9994401696</v>
      </c>
      <c r="M34" s="141"/>
      <c r="N34" s="141"/>
      <c r="O34" s="2"/>
      <c r="P34" s="2"/>
      <c r="Q34" s="2"/>
      <c r="R34" s="2"/>
      <c r="S34" s="2"/>
      <c r="T34" s="2"/>
      <c r="U34" s="2"/>
      <c r="V34" s="2"/>
      <c r="AL34"/>
      <c r="AM34"/>
      <c r="AN34"/>
      <c r="AO34"/>
    </row>
    <row r="35" spans="2:41" ht="18.75" customHeight="1" thickTop="1">
      <c r="B35" s="1710" t="s">
        <v>95</v>
      </c>
      <c r="C35" s="1711"/>
      <c r="D35" s="460">
        <f>SUM(D29:D34)</f>
        <v>496902.89137913816</v>
      </c>
      <c r="E35" s="200">
        <f>100*D35/L35</f>
        <v>65.068768885192085</v>
      </c>
      <c r="F35" s="453">
        <f>SUM(F29:F34)</f>
        <v>52945.603674091712</v>
      </c>
      <c r="G35" s="200">
        <f>100*F35/L35</f>
        <v>6.9331559721753093</v>
      </c>
      <c r="H35" s="453">
        <f>SUM(H29:H34)</f>
        <v>213809.55456482584</v>
      </c>
      <c r="I35" s="200">
        <f t="shared" si="23"/>
        <v>27.998075142632612</v>
      </c>
      <c r="J35" s="198"/>
      <c r="K35" s="228"/>
      <c r="L35" s="466">
        <f t="shared" si="24"/>
        <v>763658.04961805569</v>
      </c>
      <c r="M35" s="141"/>
      <c r="N35" s="141"/>
      <c r="O35" s="2"/>
      <c r="P35" s="2"/>
      <c r="Q35" s="2"/>
      <c r="R35" s="2"/>
      <c r="S35" s="2"/>
      <c r="T35" s="2"/>
      <c r="U35" s="2"/>
      <c r="V35" s="2"/>
      <c r="AL35"/>
      <c r="AM35"/>
      <c r="AN35"/>
      <c r="AO35"/>
    </row>
    <row r="36" spans="2:41" ht="18.75" customHeight="1">
      <c r="B36" s="201"/>
      <c r="C36" s="229"/>
      <c r="D36" s="191"/>
      <c r="E36" s="230"/>
      <c r="F36" s="231"/>
      <c r="G36" s="230"/>
      <c r="H36" s="231"/>
      <c r="I36" s="230"/>
      <c r="J36" s="229"/>
      <c r="K36" s="232"/>
      <c r="L36" s="233"/>
      <c r="M36" s="234"/>
      <c r="N36" s="234"/>
      <c r="O36" s="2"/>
      <c r="P36" s="2"/>
      <c r="Q36" s="2"/>
      <c r="R36" s="2"/>
      <c r="S36" s="2"/>
      <c r="T36" s="2"/>
      <c r="U36" s="2"/>
      <c r="V36" s="2"/>
      <c r="AL36"/>
      <c r="AM36"/>
      <c r="AN36"/>
      <c r="AO36"/>
    </row>
    <row r="37" spans="2:41" ht="18.75" customHeight="1">
      <c r="B37" s="235">
        <v>7</v>
      </c>
      <c r="C37" s="236" t="s">
        <v>96</v>
      </c>
      <c r="D37" s="461">
        <v>89797.113520179089</v>
      </c>
      <c r="E37" s="207">
        <f t="shared" ref="E37:E43" si="25">100*D37/L37</f>
        <v>66.991196350525286</v>
      </c>
      <c r="F37" s="450">
        <v>8680.3805071315528</v>
      </c>
      <c r="G37" s="207">
        <f t="shared" ref="G37:G43" si="26">100*F37/L37</f>
        <v>6.4758103256831978</v>
      </c>
      <c r="H37" s="450">
        <v>35565.661509610865</v>
      </c>
      <c r="I37" s="207">
        <f t="shared" ref="I37:I43" si="27">100*H37/L37</f>
        <v>26.532993323791516</v>
      </c>
      <c r="J37" s="209"/>
      <c r="K37" s="226"/>
      <c r="L37" s="463">
        <f t="shared" ref="L37:L43" si="28">SUM(D37,F37,H37)</f>
        <v>134043.15553692152</v>
      </c>
      <c r="M37" s="141"/>
      <c r="N37" s="141"/>
      <c r="O37" s="2"/>
      <c r="P37" s="2"/>
      <c r="Q37" s="2"/>
      <c r="R37" s="2"/>
      <c r="S37" s="2"/>
      <c r="T37" s="2"/>
      <c r="U37" s="2"/>
      <c r="V37" s="2"/>
      <c r="AL37"/>
      <c r="AM37"/>
      <c r="AN37"/>
      <c r="AO37"/>
    </row>
    <row r="38" spans="2:41" ht="18.75" customHeight="1">
      <c r="B38" s="201">
        <v>8</v>
      </c>
      <c r="C38" s="182" t="s">
        <v>97</v>
      </c>
      <c r="D38" s="459">
        <v>86440.870883122712</v>
      </c>
      <c r="E38" s="190">
        <f t="shared" si="25"/>
        <v>66.52564544746015</v>
      </c>
      <c r="F38" s="451">
        <v>8445.4760774049901</v>
      </c>
      <c r="G38" s="190">
        <f t="shared" si="26"/>
        <v>6.4997117847195165</v>
      </c>
      <c r="H38" s="451">
        <v>35049.8157053287</v>
      </c>
      <c r="I38" s="190">
        <f t="shared" si="27"/>
        <v>26.974642767820335</v>
      </c>
      <c r="J38" s="187"/>
      <c r="K38" s="227"/>
      <c r="L38" s="464">
        <f t="shared" si="28"/>
        <v>129936.16266585641</v>
      </c>
      <c r="M38" s="141"/>
      <c r="N38" s="141"/>
      <c r="O38" s="2"/>
      <c r="P38" s="2"/>
      <c r="Q38" s="2"/>
      <c r="R38" s="2"/>
      <c r="S38" s="2"/>
      <c r="T38" s="2"/>
      <c r="U38" s="2"/>
      <c r="V38" s="2"/>
      <c r="AL38"/>
      <c r="AM38"/>
      <c r="AN38"/>
      <c r="AO38"/>
    </row>
    <row r="39" spans="2:41" ht="18.75" customHeight="1">
      <c r="B39" s="201">
        <v>9</v>
      </c>
      <c r="C39" s="182" t="s">
        <v>172</v>
      </c>
      <c r="D39" s="459">
        <v>82424.968770078558</v>
      </c>
      <c r="E39" s="190">
        <f t="shared" si="25"/>
        <v>65.838176470502361</v>
      </c>
      <c r="F39" s="451">
        <v>8151.3199714911925</v>
      </c>
      <c r="G39" s="190">
        <f t="shared" si="26"/>
        <v>6.5109887302181857</v>
      </c>
      <c r="H39" s="451">
        <v>34616.985417546166</v>
      </c>
      <c r="I39" s="190">
        <f t="shared" si="27"/>
        <v>27.650834799279462</v>
      </c>
      <c r="J39" s="187"/>
      <c r="K39" s="227"/>
      <c r="L39" s="464">
        <f t="shared" si="28"/>
        <v>125193.27415911591</v>
      </c>
      <c r="M39" s="141"/>
      <c r="N39" s="141"/>
      <c r="O39" s="2"/>
      <c r="P39" s="2"/>
      <c r="Q39" s="2"/>
      <c r="R39" s="2"/>
      <c r="S39" s="2"/>
      <c r="T39" s="2"/>
      <c r="U39" s="2"/>
      <c r="V39" s="2"/>
      <c r="AL39"/>
      <c r="AM39"/>
      <c r="AN39"/>
      <c r="AO39"/>
    </row>
    <row r="40" spans="2:41" ht="18.75" customHeight="1">
      <c r="B40" s="201">
        <v>10</v>
      </c>
      <c r="C40" s="182" t="s">
        <v>99</v>
      </c>
      <c r="D40" s="459">
        <v>83117.967092906387</v>
      </c>
      <c r="E40" s="190">
        <f t="shared" si="25"/>
        <v>65.497313185409922</v>
      </c>
      <c r="F40" s="451">
        <v>8772.8055694139439</v>
      </c>
      <c r="G40" s="190">
        <f t="shared" si="26"/>
        <v>6.9130082699490343</v>
      </c>
      <c r="H40" s="451">
        <v>35012.092585931721</v>
      </c>
      <c r="I40" s="190">
        <f t="shared" si="27"/>
        <v>27.589678544641036</v>
      </c>
      <c r="J40" s="187"/>
      <c r="K40" s="227"/>
      <c r="L40" s="464">
        <f t="shared" si="28"/>
        <v>126902.86524825206</v>
      </c>
      <c r="M40" s="141"/>
      <c r="N40" s="141"/>
      <c r="O40" s="2"/>
      <c r="P40" s="2"/>
      <c r="Q40" s="2"/>
      <c r="R40" s="2"/>
      <c r="S40" s="2"/>
      <c r="T40" s="2"/>
      <c r="U40" s="2"/>
      <c r="V40" s="2"/>
      <c r="AL40"/>
      <c r="AM40"/>
      <c r="AN40"/>
      <c r="AO40"/>
    </row>
    <row r="41" spans="2:41" ht="18.75" customHeight="1">
      <c r="B41" s="201">
        <v>11</v>
      </c>
      <c r="C41" s="182" t="s">
        <v>100</v>
      </c>
      <c r="D41" s="459">
        <v>84886.423121867323</v>
      </c>
      <c r="E41" s="190">
        <f t="shared" si="25"/>
        <v>65.364555984054164</v>
      </c>
      <c r="F41" s="451">
        <v>8762.0975828217215</v>
      </c>
      <c r="G41" s="190">
        <f t="shared" si="26"/>
        <v>6.7470226324397533</v>
      </c>
      <c r="H41" s="451">
        <v>36217.615221600383</v>
      </c>
      <c r="I41" s="190">
        <f t="shared" si="27"/>
        <v>27.888421383506088</v>
      </c>
      <c r="J41" s="187"/>
      <c r="K41" s="227"/>
      <c r="L41" s="464">
        <f t="shared" si="28"/>
        <v>129866.13592628943</v>
      </c>
      <c r="M41" s="141"/>
      <c r="N41" s="141"/>
      <c r="O41" s="2"/>
      <c r="P41" s="2"/>
      <c r="Q41" s="2"/>
      <c r="R41" s="2"/>
      <c r="S41" s="2"/>
      <c r="T41" s="2"/>
      <c r="U41" s="2"/>
      <c r="V41" s="2"/>
      <c r="AL41"/>
      <c r="AM41"/>
      <c r="AN41"/>
      <c r="AO41"/>
    </row>
    <row r="42" spans="2:41" ht="18.75" customHeight="1" thickBot="1">
      <c r="B42" s="201">
        <v>12</v>
      </c>
      <c r="C42" s="182" t="s">
        <v>101</v>
      </c>
      <c r="D42" s="459">
        <v>87055.980115811952</v>
      </c>
      <c r="E42" s="190">
        <f t="shared" si="25"/>
        <v>65.573912323038314</v>
      </c>
      <c r="F42" s="451">
        <v>8658.7717258263583</v>
      </c>
      <c r="G42" s="190">
        <f t="shared" si="26"/>
        <v>6.5221198729737049</v>
      </c>
      <c r="H42" s="451">
        <v>37045.330684696281</v>
      </c>
      <c r="I42" s="190">
        <f t="shared" si="27"/>
        <v>27.903967803987985</v>
      </c>
      <c r="J42" s="187"/>
      <c r="K42" s="227"/>
      <c r="L42" s="464">
        <f t="shared" si="28"/>
        <v>132760.08252633459</v>
      </c>
      <c r="M42" s="141"/>
      <c r="N42" s="141"/>
      <c r="O42" s="2"/>
      <c r="P42" s="2"/>
      <c r="Q42" s="2"/>
      <c r="R42" s="2"/>
      <c r="S42" s="2"/>
      <c r="T42" s="2"/>
      <c r="U42" s="2"/>
      <c r="V42" s="2"/>
    </row>
    <row r="43" spans="2:41" ht="18.75" customHeight="1" thickTop="1" thickBot="1">
      <c r="B43" s="1712" t="s">
        <v>102</v>
      </c>
      <c r="C43" s="1713"/>
      <c r="D43" s="462">
        <f>SUM(D37:D42)</f>
        <v>513723.32350396598</v>
      </c>
      <c r="E43" s="213">
        <f t="shared" si="25"/>
        <v>65.97177575132838</v>
      </c>
      <c r="F43" s="452">
        <f>SUM(F37:F42)</f>
        <v>51470.85143408976</v>
      </c>
      <c r="G43" s="213">
        <f t="shared" si="26"/>
        <v>6.6098292858869847</v>
      </c>
      <c r="H43" s="452">
        <f>SUM(H37:H42)</f>
        <v>213507.50112471409</v>
      </c>
      <c r="I43" s="213">
        <f t="shared" si="27"/>
        <v>27.418394962784649</v>
      </c>
      <c r="J43" s="215"/>
      <c r="K43" s="237"/>
      <c r="L43" s="465">
        <f t="shared" si="28"/>
        <v>778701.67606276972</v>
      </c>
      <c r="M43" s="141"/>
      <c r="N43" s="141"/>
      <c r="O43" s="2"/>
      <c r="P43" s="2"/>
      <c r="Q43" s="2"/>
      <c r="R43" s="2"/>
      <c r="S43" s="2"/>
      <c r="T43" s="2"/>
      <c r="U43" s="2"/>
      <c r="V43" s="2"/>
    </row>
    <row r="44" spans="2:41" ht="18.75" customHeight="1" thickBot="1">
      <c r="B44" s="3"/>
      <c r="C44" s="3"/>
      <c r="D44" s="217"/>
      <c r="E44" s="219"/>
      <c r="F44" s="217"/>
      <c r="G44" s="219"/>
      <c r="H44" s="217"/>
      <c r="I44" s="238"/>
      <c r="J44" s="3"/>
      <c r="K44" s="239"/>
      <c r="L44" s="240"/>
      <c r="M44" s="191"/>
      <c r="N44" s="191"/>
      <c r="O44" s="2"/>
      <c r="P44" s="2"/>
      <c r="Q44" s="2"/>
      <c r="R44" s="2"/>
      <c r="S44" s="2"/>
      <c r="T44" s="2"/>
      <c r="U44" s="2"/>
      <c r="V44" s="2"/>
    </row>
    <row r="45" spans="2:41" ht="18.75" customHeight="1" thickBot="1">
      <c r="B45" s="1714" t="s">
        <v>103</v>
      </c>
      <c r="C45" s="1715"/>
      <c r="D45" s="448">
        <f>SUM(D29:D34,D37:D42)</f>
        <v>1010626.2148831042</v>
      </c>
      <c r="E45" s="221">
        <f>100*D45/L45</f>
        <v>65.524676121648298</v>
      </c>
      <c r="F45" s="449">
        <f>SUM(F29:F34,F37:F42)</f>
        <v>104416.45510818147</v>
      </c>
      <c r="G45" s="221">
        <f>100*F45/L45</f>
        <v>6.7699158224641884</v>
      </c>
      <c r="H45" s="449">
        <f>SUM(H29:H34,H37:H42)</f>
        <v>427317.05568953993</v>
      </c>
      <c r="I45" s="221">
        <f>100*H45/L45</f>
        <v>27.705408055887503</v>
      </c>
      <c r="J45" s="241"/>
      <c r="K45" s="468"/>
      <c r="L45" s="470">
        <f>SUM(D45,F45,H45)</f>
        <v>1542359.7256808258</v>
      </c>
      <c r="M45" s="141"/>
      <c r="N45" s="141"/>
      <c r="O45" s="2"/>
      <c r="P45" s="2"/>
      <c r="Q45" s="2"/>
      <c r="R45" s="2"/>
      <c r="S45" s="2"/>
      <c r="T45" s="2"/>
      <c r="U45" s="2"/>
      <c r="V45" s="2"/>
      <c r="AD45" s="1554"/>
      <c r="AE45" s="1554"/>
      <c r="AF45" s="1554"/>
      <c r="AG45" s="1554"/>
      <c r="AH45" s="1555"/>
    </row>
    <row r="46" spans="2:41" ht="18.75" customHeight="1">
      <c r="B46" s="2"/>
      <c r="C46" s="2"/>
      <c r="D46" s="51"/>
      <c r="E46" s="2"/>
      <c r="F46" s="36"/>
      <c r="G46" s="2"/>
      <c r="H46" s="51"/>
      <c r="I46" s="2"/>
      <c r="J46" s="2"/>
      <c r="K46" s="2"/>
      <c r="L46" s="51"/>
      <c r="M46" s="51"/>
      <c r="N46" s="51"/>
      <c r="O46" s="2"/>
      <c r="P46" s="2"/>
      <c r="Q46" s="2"/>
      <c r="R46" s="2"/>
      <c r="S46" s="2"/>
      <c r="T46" s="2"/>
      <c r="U46" s="2"/>
      <c r="V46" s="2"/>
      <c r="AH46" s="1555"/>
    </row>
    <row r="47" spans="2:41" ht="18.75" customHeight="1">
      <c r="B47" s="4" t="s">
        <v>192</v>
      </c>
      <c r="C47" s="10"/>
      <c r="D47" s="10"/>
      <c r="E47" s="10"/>
      <c r="F47" s="10"/>
      <c r="G47" s="10"/>
      <c r="H47" s="10"/>
      <c r="I47" s="10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AH47" s="1555"/>
    </row>
    <row r="48" spans="2:41" ht="18.75" customHeight="1" thickBot="1">
      <c r="B48" s="2"/>
      <c r="C48" s="2"/>
      <c r="D48" s="36"/>
      <c r="E48" s="2"/>
      <c r="F48" s="2"/>
      <c r="G48" s="2"/>
      <c r="H48" s="2"/>
      <c r="I48" s="2"/>
      <c r="J48" s="2"/>
      <c r="K48" s="2"/>
      <c r="L48" s="34"/>
      <c r="M48" s="34"/>
      <c r="N48" s="34"/>
      <c r="O48" s="2"/>
      <c r="P48" s="2"/>
      <c r="Q48" s="2"/>
      <c r="R48" s="2"/>
      <c r="S48" s="2"/>
      <c r="T48" s="2"/>
      <c r="U48" s="2"/>
      <c r="V48" s="2"/>
      <c r="AH48" s="1555"/>
    </row>
    <row r="49" spans="1:37" ht="18.75" customHeight="1">
      <c r="B49" s="1980" t="s">
        <v>140</v>
      </c>
      <c r="C49" s="1983" t="s">
        <v>84</v>
      </c>
      <c r="D49" s="2016"/>
      <c r="E49" s="2016"/>
      <c r="F49" s="2016"/>
      <c r="G49" s="2016"/>
      <c r="H49" s="2016"/>
      <c r="I49" s="2016"/>
      <c r="J49" s="2016"/>
      <c r="K49" s="2016"/>
      <c r="L49" s="2017"/>
      <c r="M49" s="1716"/>
      <c r="N49" s="1716"/>
      <c r="O49" s="2014" t="s">
        <v>105</v>
      </c>
      <c r="P49" s="1961"/>
      <c r="Q49" s="1961"/>
      <c r="R49" s="1961"/>
      <c r="S49" s="1961"/>
      <c r="T49" s="1961"/>
      <c r="U49" s="2015"/>
      <c r="V49" s="2009" t="s">
        <v>141</v>
      </c>
      <c r="Z49" s="1477" t="s">
        <v>71</v>
      </c>
      <c r="AA49" s="1477" t="s">
        <v>70</v>
      </c>
      <c r="AH49" s="1555"/>
    </row>
    <row r="50" spans="1:37" s="62" customFormat="1" ht="18.75" customHeight="1">
      <c r="A50" s="3"/>
      <c r="B50" s="1981"/>
      <c r="C50" s="2018" t="s">
        <v>86</v>
      </c>
      <c r="D50" s="2012" t="s">
        <v>46</v>
      </c>
      <c r="E50" s="2012" t="s">
        <v>87</v>
      </c>
      <c r="F50" s="2012" t="s">
        <v>47</v>
      </c>
      <c r="G50" s="2012" t="s">
        <v>87</v>
      </c>
      <c r="H50" s="2012" t="s">
        <v>48</v>
      </c>
      <c r="I50" s="2012" t="s">
        <v>87</v>
      </c>
      <c r="J50" s="2012" t="s">
        <v>49</v>
      </c>
      <c r="K50" s="2012" t="s">
        <v>87</v>
      </c>
      <c r="L50" s="1717" t="s">
        <v>193</v>
      </c>
      <c r="M50" s="2012" t="s">
        <v>46</v>
      </c>
      <c r="N50" s="2012" t="s">
        <v>87</v>
      </c>
      <c r="O50" s="2012" t="s">
        <v>47</v>
      </c>
      <c r="P50" s="2012" t="s">
        <v>87</v>
      </c>
      <c r="Q50" s="2012" t="s">
        <v>48</v>
      </c>
      <c r="R50" s="2012" t="s">
        <v>87</v>
      </c>
      <c r="S50" s="2012" t="s">
        <v>49</v>
      </c>
      <c r="T50" s="2012" t="s">
        <v>87</v>
      </c>
      <c r="U50" s="1717" t="s">
        <v>193</v>
      </c>
      <c r="V50" s="2010"/>
      <c r="W50" s="1105"/>
      <c r="X50" s="1106"/>
      <c r="Y50" s="1325" t="s">
        <v>44</v>
      </c>
      <c r="Z50" s="1562">
        <f>+U23</f>
        <v>3151419.0173609513</v>
      </c>
      <c r="AA50" s="1562"/>
      <c r="AB50" s="1480"/>
      <c r="AC50" s="1480"/>
      <c r="AD50" s="1480"/>
      <c r="AE50" s="1480"/>
      <c r="AF50" s="1480"/>
      <c r="AG50" s="1480"/>
      <c r="AH50" s="1556"/>
      <c r="AI50" s="1480"/>
      <c r="AJ50" s="1325"/>
      <c r="AK50" s="1325"/>
    </row>
    <row r="51" spans="1:37" s="62" customFormat="1" ht="18.75" customHeight="1" thickBot="1">
      <c r="A51" s="3"/>
      <c r="B51" s="1982"/>
      <c r="C51" s="1974"/>
      <c r="D51" s="2013"/>
      <c r="E51" s="2013"/>
      <c r="F51" s="2013"/>
      <c r="G51" s="2013"/>
      <c r="H51" s="2013"/>
      <c r="I51" s="2013"/>
      <c r="J51" s="2013"/>
      <c r="K51" s="2013"/>
      <c r="L51" s="1718" t="s">
        <v>194</v>
      </c>
      <c r="M51" s="2013"/>
      <c r="N51" s="2013"/>
      <c r="O51" s="2013"/>
      <c r="P51" s="2013"/>
      <c r="Q51" s="2013"/>
      <c r="R51" s="2013"/>
      <c r="S51" s="2013"/>
      <c r="T51" s="2013"/>
      <c r="U51" s="1718" t="s">
        <v>195</v>
      </c>
      <c r="V51" s="2011"/>
      <c r="W51" s="1105"/>
      <c r="X51" s="1106"/>
      <c r="Y51" s="1325" t="s">
        <v>45</v>
      </c>
      <c r="Z51" s="1562">
        <f>+L23</f>
        <v>238930.49401381344</v>
      </c>
      <c r="AA51" s="1562">
        <f>+L45</f>
        <v>1542359.7256808258</v>
      </c>
      <c r="AB51" s="1480"/>
      <c r="AC51" s="1480"/>
      <c r="AD51" s="1480"/>
      <c r="AE51" s="1480"/>
      <c r="AF51" s="1480"/>
      <c r="AG51" s="1480"/>
      <c r="AH51" s="1556"/>
      <c r="AI51" s="1480"/>
      <c r="AJ51" s="1325"/>
      <c r="AK51" s="1325"/>
    </row>
    <row r="52" spans="1:37" s="62" customFormat="1" ht="18.75" customHeight="1">
      <c r="A52" s="3"/>
      <c r="B52" s="201">
        <v>1</v>
      </c>
      <c r="C52" s="182" t="s">
        <v>89</v>
      </c>
      <c r="D52" s="459">
        <f t="shared" ref="D52:D57" si="29">D7+D29</f>
        <v>79075.595453272559</v>
      </c>
      <c r="E52" s="184">
        <f t="shared" ref="E52:E58" si="30">100*D52/L52</f>
        <v>55.545115865245769</v>
      </c>
      <c r="F52" s="451">
        <f t="shared" ref="F52:F57" si="31">F7+F29</f>
        <v>10426.926828247122</v>
      </c>
      <c r="G52" s="184">
        <f t="shared" ref="G52:G58" si="32">100*F52/L52</f>
        <v>7.3241921919597406</v>
      </c>
      <c r="H52" s="451">
        <f t="shared" ref="H52:J57" si="33">H7+H29</f>
        <v>52852.197960652346</v>
      </c>
      <c r="I52" s="186">
        <f t="shared" ref="I52:I58" si="34">100*H52/L52</f>
        <v>37.124999725004884</v>
      </c>
      <c r="J52" s="185">
        <f>J7+J29</f>
        <v>8.1036019846394307</v>
      </c>
      <c r="K52" s="1284">
        <f>100*J52/L52</f>
        <v>5.6922177896038175E-3</v>
      </c>
      <c r="L52" s="451">
        <f t="shared" ref="L52:L57" si="35">SUM(D52,F52,H52,J52)</f>
        <v>142362.82384415666</v>
      </c>
      <c r="M52" s="185">
        <f t="shared" ref="M52:M57" si="36">+M7</f>
        <v>14.000552980357494</v>
      </c>
      <c r="N52" s="185">
        <f t="shared" ref="N52:N58" si="37">(M52/S52)*100</f>
        <v>6.3845038889994397E-3</v>
      </c>
      <c r="O52" s="185">
        <f t="shared" ref="O52:O57" si="38">+O7</f>
        <v>232.23499055257233</v>
      </c>
      <c r="P52" s="242">
        <f t="shared" ref="P52:P58" si="39">(O52/U52)*100</f>
        <v>8.7742614490234169E-2</v>
      </c>
      <c r="Q52" s="451">
        <f t="shared" ref="Q52:Q57" si="40">+Q7</f>
        <v>45141.701960714992</v>
      </c>
      <c r="R52" s="184">
        <f t="shared" ref="R52:R58" si="41">(Q52/U52)*100</f>
        <v>17.055358209147315</v>
      </c>
      <c r="S52" s="451">
        <f t="shared" ref="S52:S57" si="42">+S7</f>
        <v>219289.59906314063</v>
      </c>
      <c r="T52" s="184">
        <f t="shared" ref="T52:T58" si="43">(S52/U52)*100</f>
        <v>82.851609512131034</v>
      </c>
      <c r="U52" s="454">
        <f t="shared" ref="U52:U58" si="44">SUM(O52,Q52,S52,M52)</f>
        <v>264677.53656738857</v>
      </c>
      <c r="V52" s="408">
        <f>SUM(U52,L52)</f>
        <v>407040.36041154526</v>
      </c>
      <c r="W52" s="1105"/>
      <c r="X52" s="1106"/>
      <c r="Y52" s="1325"/>
      <c r="Z52" s="1480"/>
      <c r="AA52" s="1480"/>
      <c r="AB52" s="1480"/>
      <c r="AC52" s="1480"/>
      <c r="AD52" s="1480"/>
      <c r="AE52" s="1480"/>
      <c r="AF52" s="1480"/>
      <c r="AG52" s="1480"/>
      <c r="AH52" s="1556"/>
      <c r="AI52" s="1480"/>
      <c r="AJ52" s="1325"/>
      <c r="AK52" s="1325"/>
    </row>
    <row r="53" spans="1:37" s="62" customFormat="1" ht="18.75" customHeight="1">
      <c r="A53" s="3"/>
      <c r="B53" s="201">
        <v>2</v>
      </c>
      <c r="C53" s="182" t="s">
        <v>90</v>
      </c>
      <c r="D53" s="459">
        <f t="shared" si="29"/>
        <v>74939.025869530888</v>
      </c>
      <c r="E53" s="184">
        <f t="shared" si="30"/>
        <v>54.656140628928071</v>
      </c>
      <c r="F53" s="451">
        <f t="shared" si="31"/>
        <v>10118.720008429991</v>
      </c>
      <c r="G53" s="184">
        <f t="shared" si="32"/>
        <v>7.3800023065199722</v>
      </c>
      <c r="H53" s="451">
        <f t="shared" si="33"/>
        <v>52049.960879069993</v>
      </c>
      <c r="I53" s="184">
        <f t="shared" si="34"/>
        <v>37.962195912308069</v>
      </c>
      <c r="J53" s="185">
        <f t="shared" si="33"/>
        <v>2.2776055818574585</v>
      </c>
      <c r="K53" s="1284">
        <f t="shared" ref="K53:K68" si="45">100*J53/L53</f>
        <v>1.6611522439050896E-3</v>
      </c>
      <c r="L53" s="451">
        <f t="shared" si="35"/>
        <v>137109.98436261271</v>
      </c>
      <c r="M53" s="185">
        <f t="shared" si="36"/>
        <v>12.106076366674444</v>
      </c>
      <c r="N53" s="185">
        <f t="shared" si="37"/>
        <v>5.5085274315054876E-3</v>
      </c>
      <c r="O53" s="185">
        <f t="shared" si="38"/>
        <v>155.16492221076481</v>
      </c>
      <c r="P53" s="242">
        <f t="shared" si="39"/>
        <v>5.8202910412986184E-2</v>
      </c>
      <c r="Q53" s="451">
        <f t="shared" si="40"/>
        <v>46656.053867634051</v>
      </c>
      <c r="R53" s="184">
        <f t="shared" si="41"/>
        <v>17.500850609732517</v>
      </c>
      <c r="S53" s="451">
        <f t="shared" si="42"/>
        <v>219769.73913999076</v>
      </c>
      <c r="T53" s="184">
        <f>(S53/U53)*100</f>
        <v>82.436405447846852</v>
      </c>
      <c r="U53" s="454">
        <f t="shared" si="44"/>
        <v>266593.06400620227</v>
      </c>
      <c r="V53" s="408">
        <f t="shared" ref="V53:V58" si="46">SUM(L53,U53)</f>
        <v>403703.04836881498</v>
      </c>
      <c r="W53" s="1105"/>
      <c r="X53" s="1106"/>
      <c r="Y53" s="1325"/>
      <c r="Z53" s="1480"/>
      <c r="AA53" s="1480"/>
      <c r="AB53" s="1480"/>
      <c r="AC53" s="1480"/>
      <c r="AD53" s="1480"/>
      <c r="AE53" s="1480"/>
      <c r="AF53" s="1480"/>
      <c r="AG53" s="1480"/>
      <c r="AH53" s="1556"/>
      <c r="AI53" s="1480"/>
      <c r="AJ53" s="1325"/>
      <c r="AK53" s="1325"/>
    </row>
    <row r="54" spans="1:37" s="62" customFormat="1" ht="18.75" customHeight="1">
      <c r="A54" s="3"/>
      <c r="B54" s="201">
        <v>3</v>
      </c>
      <c r="C54" s="182" t="s">
        <v>91</v>
      </c>
      <c r="D54" s="459">
        <f t="shared" si="29"/>
        <v>85058.360574219798</v>
      </c>
      <c r="E54" s="184">
        <f t="shared" si="30"/>
        <v>56.26763963410589</v>
      </c>
      <c r="F54" s="451">
        <f t="shared" si="31"/>
        <v>10429.969341556363</v>
      </c>
      <c r="G54" s="184">
        <f t="shared" si="32"/>
        <v>6.8996128345711325</v>
      </c>
      <c r="H54" s="451">
        <f t="shared" si="33"/>
        <v>55676.339462543299</v>
      </c>
      <c r="I54" s="184">
        <f t="shared" si="34"/>
        <v>36.830902734022871</v>
      </c>
      <c r="J54" s="185">
        <f t="shared" si="33"/>
        <v>2.7887331858757678</v>
      </c>
      <c r="K54" s="1284">
        <f t="shared" si="45"/>
        <v>1.8447973001032537E-3</v>
      </c>
      <c r="L54" s="451">
        <f t="shared" si="35"/>
        <v>151167.45811150534</v>
      </c>
      <c r="M54" s="185">
        <f t="shared" si="36"/>
        <v>13.194896863765051</v>
      </c>
      <c r="N54" s="185">
        <f t="shared" si="37"/>
        <v>5.7320817485004604E-3</v>
      </c>
      <c r="O54" s="185">
        <f t="shared" si="38"/>
        <v>193.69686650287809</v>
      </c>
      <c r="P54" s="242">
        <f t="shared" si="39"/>
        <v>6.9706056268364486E-2</v>
      </c>
      <c r="Q54" s="451">
        <f t="shared" si="40"/>
        <v>47475.974982545304</v>
      </c>
      <c r="R54" s="184">
        <f t="shared" si="41"/>
        <v>17.085268560498857</v>
      </c>
      <c r="S54" s="451">
        <f t="shared" si="42"/>
        <v>230193.80118256161</v>
      </c>
      <c r="T54" s="184">
        <f t="shared" si="43"/>
        <v>82.840276910839563</v>
      </c>
      <c r="U54" s="454">
        <f t="shared" si="44"/>
        <v>277876.66792847356</v>
      </c>
      <c r="V54" s="408">
        <f t="shared" si="46"/>
        <v>429044.12603997893</v>
      </c>
      <c r="W54" s="1105"/>
      <c r="X54" s="1106"/>
      <c r="Y54" s="1325"/>
      <c r="Z54" s="1480"/>
      <c r="AA54" s="1480"/>
      <c r="AB54" s="1480"/>
      <c r="AC54" s="1480"/>
      <c r="AD54" s="1480"/>
      <c r="AE54" s="1480"/>
      <c r="AF54" s="1480"/>
      <c r="AG54" s="1480"/>
      <c r="AH54" s="1556"/>
      <c r="AI54" s="1480"/>
      <c r="AJ54" s="1325"/>
      <c r="AK54" s="1325"/>
    </row>
    <row r="55" spans="1:37" s="62" customFormat="1" ht="18.75" customHeight="1">
      <c r="A55" s="3"/>
      <c r="B55" s="201">
        <v>4</v>
      </c>
      <c r="C55" s="182" t="s">
        <v>92</v>
      </c>
      <c r="D55" s="459">
        <f t="shared" si="29"/>
        <v>83781.391399362896</v>
      </c>
      <c r="E55" s="184">
        <f t="shared" si="30"/>
        <v>56.915270982772981</v>
      </c>
      <c r="F55" s="451">
        <f t="shared" si="31"/>
        <v>10363.566820276499</v>
      </c>
      <c r="G55" s="184">
        <f t="shared" si="32"/>
        <v>7.0402890674431706</v>
      </c>
      <c r="H55" s="451">
        <f t="shared" si="33"/>
        <v>53054.982273917034</v>
      </c>
      <c r="I55" s="184">
        <f t="shared" si="34"/>
        <v>36.041878067080745</v>
      </c>
      <c r="J55" s="185">
        <f t="shared" si="33"/>
        <v>3.7711864278525624</v>
      </c>
      <c r="K55" s="1284">
        <f t="shared" si="45"/>
        <v>2.561882703101257E-3</v>
      </c>
      <c r="L55" s="451">
        <f t="shared" si="35"/>
        <v>147203.71167998429</v>
      </c>
      <c r="M55" s="185">
        <f t="shared" si="36"/>
        <v>12.387859526457973</v>
      </c>
      <c r="N55" s="185">
        <f t="shared" si="37"/>
        <v>5.5854737564766258E-3</v>
      </c>
      <c r="O55" s="185">
        <f t="shared" si="38"/>
        <v>172.36038228417061</v>
      </c>
      <c r="P55" s="242">
        <f t="shared" si="39"/>
        <v>6.4260182566593049E-2</v>
      </c>
      <c r="Q55" s="451">
        <f t="shared" si="40"/>
        <v>46250.842552792303</v>
      </c>
      <c r="R55" s="184">
        <f t="shared" si="41"/>
        <v>17.243449723853026</v>
      </c>
      <c r="S55" s="451">
        <f t="shared" si="42"/>
        <v>221787.0867640127</v>
      </c>
      <c r="T55" s="184">
        <f t="shared" si="43"/>
        <v>82.687671595383577</v>
      </c>
      <c r="U55" s="454">
        <f t="shared" si="44"/>
        <v>268222.67755861563</v>
      </c>
      <c r="V55" s="408">
        <f t="shared" si="46"/>
        <v>415426.38923859992</v>
      </c>
      <c r="W55" s="1105"/>
      <c r="X55" s="1106"/>
      <c r="Y55" s="1325"/>
      <c r="Z55" s="1480"/>
      <c r="AA55" s="1480"/>
      <c r="AB55" s="1480"/>
      <c r="AC55" s="1480"/>
      <c r="AD55" s="1480"/>
      <c r="AE55" s="1480"/>
      <c r="AF55" s="1480"/>
      <c r="AG55" s="1480"/>
      <c r="AH55" s="1556"/>
      <c r="AI55" s="1480"/>
      <c r="AJ55" s="1325"/>
      <c r="AK55" s="1325"/>
    </row>
    <row r="56" spans="1:37" s="62" customFormat="1" ht="18.75" customHeight="1">
      <c r="A56" s="3"/>
      <c r="B56" s="201">
        <v>5</v>
      </c>
      <c r="C56" s="182" t="s">
        <v>93</v>
      </c>
      <c r="D56" s="459">
        <f t="shared" si="29"/>
        <v>87421.85651980566</v>
      </c>
      <c r="E56" s="184">
        <f t="shared" si="30"/>
        <v>56.912354930882756</v>
      </c>
      <c r="F56" s="451">
        <f t="shared" si="31"/>
        <v>10505.573283773449</v>
      </c>
      <c r="G56" s="184">
        <f t="shared" si="32"/>
        <v>6.8392154923300996</v>
      </c>
      <c r="H56" s="451">
        <f t="shared" si="33"/>
        <v>55673.854250133401</v>
      </c>
      <c r="I56" s="184">
        <f t="shared" si="34"/>
        <v>36.24414167795657</v>
      </c>
      <c r="J56" s="185">
        <f t="shared" si="33"/>
        <v>6.5865500872981197</v>
      </c>
      <c r="K56" s="1284">
        <f t="shared" si="45"/>
        <v>4.2878988305793155E-3</v>
      </c>
      <c r="L56" s="451">
        <f t="shared" si="35"/>
        <v>153607.87060379979</v>
      </c>
      <c r="M56" s="185">
        <f t="shared" si="36"/>
        <v>14.608414720645989</v>
      </c>
      <c r="N56" s="185">
        <f t="shared" si="37"/>
        <v>6.6837727293012619E-3</v>
      </c>
      <c r="O56" s="185">
        <f t="shared" si="38"/>
        <v>162.15315282627657</v>
      </c>
      <c r="P56" s="242">
        <f t="shared" si="39"/>
        <v>6.1474173738427604E-2</v>
      </c>
      <c r="Q56" s="451">
        <f t="shared" si="40"/>
        <v>45032.269000259446</v>
      </c>
      <c r="R56" s="184">
        <f t="shared" si="41"/>
        <v>17.072264585095112</v>
      </c>
      <c r="S56" s="451">
        <f t="shared" si="42"/>
        <v>218565.40179176902</v>
      </c>
      <c r="T56" s="184">
        <f t="shared" si="43"/>
        <v>82.860723018758037</v>
      </c>
      <c r="U56" s="454">
        <f t="shared" si="44"/>
        <v>263774.43235957535</v>
      </c>
      <c r="V56" s="408">
        <f t="shared" si="46"/>
        <v>417382.30296337511</v>
      </c>
      <c r="W56" s="1105"/>
      <c r="X56" s="1106"/>
      <c r="Y56" s="1325"/>
      <c r="Z56" s="1480"/>
      <c r="AA56" s="1480"/>
      <c r="AB56" s="1480"/>
      <c r="AC56" s="1480"/>
      <c r="AD56" s="1480"/>
      <c r="AE56" s="1480"/>
      <c r="AF56" s="1480"/>
      <c r="AG56" s="1480"/>
      <c r="AH56" s="1556"/>
      <c r="AI56" s="1480"/>
      <c r="AJ56" s="1325"/>
      <c r="AK56" s="1325"/>
    </row>
    <row r="57" spans="1:37" s="62" customFormat="1" ht="18.75" customHeight="1" thickBot="1">
      <c r="A57" s="3"/>
      <c r="B57" s="201">
        <v>6</v>
      </c>
      <c r="C57" s="182" t="s">
        <v>94</v>
      </c>
      <c r="D57" s="459">
        <f t="shared" si="29"/>
        <v>87218.582514696362</v>
      </c>
      <c r="E57" s="184">
        <f t="shared" si="30"/>
        <v>57.646089928040183</v>
      </c>
      <c r="F57" s="451">
        <f t="shared" si="31"/>
        <v>10551.925918241546</v>
      </c>
      <c r="G57" s="184">
        <f t="shared" si="32"/>
        <v>6.9741705592896466</v>
      </c>
      <c r="H57" s="451">
        <f t="shared" si="33"/>
        <v>53520.440185410684</v>
      </c>
      <c r="I57" s="184">
        <f t="shared" si="34"/>
        <v>35.373701554902198</v>
      </c>
      <c r="J57" s="185">
        <f t="shared" si="33"/>
        <v>9.1354351780854799</v>
      </c>
      <c r="K57" s="1284">
        <f t="shared" si="45"/>
        <v>6.0379577679901108E-3</v>
      </c>
      <c r="L57" s="451">
        <f t="shared" si="35"/>
        <v>151300.08405352666</v>
      </c>
      <c r="M57" s="185">
        <f t="shared" si="36"/>
        <v>15.039150241306212</v>
      </c>
      <c r="N57" s="185">
        <f t="shared" si="37"/>
        <v>7.0535039446287277E-3</v>
      </c>
      <c r="O57" s="185">
        <f t="shared" si="38"/>
        <v>124.71825357448921</v>
      </c>
      <c r="P57" s="242">
        <f t="shared" si="39"/>
        <v>4.8601484965366641E-2</v>
      </c>
      <c r="Q57" s="451">
        <f t="shared" si="40"/>
        <v>43259.013580438186</v>
      </c>
      <c r="R57" s="184">
        <f t="shared" si="41"/>
        <v>16.857614967247336</v>
      </c>
      <c r="S57" s="451">
        <f t="shared" si="42"/>
        <v>213215.30914799566</v>
      </c>
      <c r="T57" s="184">
        <f t="shared" si="43"/>
        <v>83.087922937865372</v>
      </c>
      <c r="U57" s="454">
        <f t="shared" si="44"/>
        <v>256614.08013224963</v>
      </c>
      <c r="V57" s="408">
        <f t="shared" si="46"/>
        <v>407914.16418577626</v>
      </c>
      <c r="W57" s="1105"/>
      <c r="X57" s="1106"/>
      <c r="Y57" s="1325"/>
      <c r="Z57" s="1480"/>
      <c r="AA57" s="1480"/>
      <c r="AB57" s="1480"/>
      <c r="AC57" s="1480"/>
      <c r="AD57" s="1480"/>
      <c r="AE57" s="1480"/>
      <c r="AF57" s="1480"/>
      <c r="AG57" s="1480"/>
      <c r="AH57" s="1556"/>
      <c r="AI57" s="1480"/>
      <c r="AJ57" s="1325"/>
      <c r="AK57" s="1325"/>
    </row>
    <row r="58" spans="1:37" s="62" customFormat="1" ht="18.75" customHeight="1" thickTop="1">
      <c r="A58" s="3"/>
      <c r="B58" s="1719" t="s">
        <v>95</v>
      </c>
      <c r="C58" s="1720"/>
      <c r="D58" s="460">
        <f>SUM(D52:D57)</f>
        <v>497494.81233088812</v>
      </c>
      <c r="E58" s="195">
        <f t="shared" si="30"/>
        <v>56.357261188233586</v>
      </c>
      <c r="F58" s="453">
        <f>SUM(F52:F57)</f>
        <v>62396.682200524971</v>
      </c>
      <c r="G58" s="195">
        <f t="shared" si="32"/>
        <v>7.0684277079764453</v>
      </c>
      <c r="H58" s="453">
        <f>SUM(H52:H57)</f>
        <v>322827.77501172677</v>
      </c>
      <c r="I58" s="195">
        <f t="shared" si="34"/>
        <v>36.570610957549867</v>
      </c>
      <c r="J58" s="453">
        <f>SUM(J52:J57)</f>
        <v>32.663112445608817</v>
      </c>
      <c r="K58" s="1285">
        <f t="shared" si="45"/>
        <v>3.7001462401048809E-3</v>
      </c>
      <c r="L58" s="453">
        <f>SUM(L52:L57)</f>
        <v>882751.93265558546</v>
      </c>
      <c r="M58" s="196">
        <f>SUM(M52:M57)</f>
        <v>81.336950699207165</v>
      </c>
      <c r="N58" s="243">
        <f t="shared" si="37"/>
        <v>6.1487498737484714E-3</v>
      </c>
      <c r="O58" s="453">
        <f>SUM(O52:O57)</f>
        <v>1040.3285679511516</v>
      </c>
      <c r="P58" s="244">
        <f t="shared" si="39"/>
        <v>6.5111754682471906E-2</v>
      </c>
      <c r="Q58" s="453">
        <f>SUM(Q52:Q57)</f>
        <v>273815.85594438424</v>
      </c>
      <c r="R58" s="195">
        <f t="shared" si="41"/>
        <v>17.137500006881435</v>
      </c>
      <c r="S58" s="453">
        <f>SUM(S52:S57)</f>
        <v>1322820.9370894704</v>
      </c>
      <c r="T58" s="195">
        <f t="shared" si="43"/>
        <v>82.792297547145196</v>
      </c>
      <c r="U58" s="456">
        <f t="shared" si="44"/>
        <v>1597758.4585525049</v>
      </c>
      <c r="V58" s="458">
        <f t="shared" si="46"/>
        <v>2480510.3912080904</v>
      </c>
      <c r="W58" s="1105"/>
      <c r="X58" s="1106"/>
      <c r="Y58" s="1325"/>
      <c r="Z58" s="1480"/>
      <c r="AA58" s="1480"/>
      <c r="AB58" s="1480"/>
      <c r="AC58" s="1480"/>
      <c r="AD58" s="1480"/>
      <c r="AE58" s="1480"/>
      <c r="AF58" s="1480"/>
      <c r="AG58" s="1480"/>
      <c r="AH58" s="1556"/>
      <c r="AI58" s="1480"/>
      <c r="AJ58" s="1325"/>
      <c r="AK58" s="1325"/>
    </row>
    <row r="59" spans="1:37" s="62" customFormat="1" ht="18.75" customHeight="1">
      <c r="A59" s="3"/>
      <c r="B59" s="201"/>
      <c r="C59" s="202"/>
      <c r="D59" s="203"/>
      <c r="E59" s="245"/>
      <c r="F59" s="203"/>
      <c r="G59" s="245"/>
      <c r="H59" s="203"/>
      <c r="I59" s="245"/>
      <c r="J59" s="203"/>
      <c r="K59" s="245"/>
      <c r="L59" s="203"/>
      <c r="M59" s="203"/>
      <c r="N59" s="203"/>
      <c r="O59" s="203"/>
      <c r="P59" s="245"/>
      <c r="Q59" s="203"/>
      <c r="R59" s="245"/>
      <c r="S59" s="203"/>
      <c r="T59" s="245"/>
      <c r="U59" s="203"/>
      <c r="V59" s="447"/>
      <c r="W59" s="1105"/>
      <c r="X59" s="1106"/>
      <c r="Y59" s="1325"/>
      <c r="Z59" s="1480"/>
      <c r="AA59" s="1480"/>
      <c r="AB59" s="1480"/>
      <c r="AC59" s="1480"/>
      <c r="AD59" s="1480"/>
      <c r="AE59" s="1480"/>
      <c r="AF59" s="1480"/>
      <c r="AG59" s="1480"/>
      <c r="AH59" s="1556"/>
      <c r="AI59" s="1480"/>
      <c r="AJ59" s="1325"/>
      <c r="AK59" s="1325"/>
    </row>
    <row r="60" spans="1:37" s="62" customFormat="1" ht="18.75" customHeight="1">
      <c r="A60" s="3"/>
      <c r="B60" s="246">
        <v>7</v>
      </c>
      <c r="C60" s="182" t="s">
        <v>96</v>
      </c>
      <c r="D60" s="459">
        <f t="shared" ref="D60:D65" si="47">D15+D37</f>
        <v>89898.99420055162</v>
      </c>
      <c r="E60" s="207">
        <f t="shared" ref="E60:E65" si="48">100*D60/L60</f>
        <v>58.584729558424407</v>
      </c>
      <c r="F60" s="450">
        <f t="shared" ref="F60:F65" si="49">F15+F37</f>
        <v>10384.824565486419</v>
      </c>
      <c r="G60" s="207">
        <f t="shared" ref="G60:G65" si="50">100*F60/L60</f>
        <v>6.7675077356646449</v>
      </c>
      <c r="H60" s="450">
        <f t="shared" ref="H60:J65" si="51">H15+H37</f>
        <v>53151.157333371448</v>
      </c>
      <c r="I60" s="207">
        <f t="shared" ref="I60:I65" si="52">100*H60/L60</f>
        <v>34.637163694471298</v>
      </c>
      <c r="J60" s="208">
        <f>J15+J37</f>
        <v>16.26431452575823</v>
      </c>
      <c r="K60" s="247">
        <f t="shared" si="45"/>
        <v>1.0599011439650266E-2</v>
      </c>
      <c r="L60" s="450">
        <f t="shared" ref="L60:L65" si="53">SUM(D60,F60,H60,J60)</f>
        <v>153451.24041393524</v>
      </c>
      <c r="M60" s="208">
        <f t="shared" ref="M60:M65" si="54">+M15</f>
        <v>15.197529904695768</v>
      </c>
      <c r="N60" s="185">
        <f t="shared" ref="N60:N66" si="55">(M60/S60)*100</f>
        <v>7.03066677208832E-3</v>
      </c>
      <c r="O60" s="450">
        <f t="shared" ref="O60:O65" si="56">+O15</f>
        <v>169.89623819551511</v>
      </c>
      <c r="P60" s="211">
        <f t="shared" ref="P60:P66" si="57">(O60/U60)*100</f>
        <v>6.5647239187205678E-2</v>
      </c>
      <c r="Q60" s="450">
        <f t="shared" ref="Q60:Q65" si="58">+Q15</f>
        <v>42456.13094610611</v>
      </c>
      <c r="R60" s="207">
        <f t="shared" ref="R60:R66" si="59">(Q60/U60)*100</f>
        <v>16.404882255102969</v>
      </c>
      <c r="S60" s="450">
        <f t="shared" ref="S60:S65" si="60">+S15</f>
        <v>216160.57761448485</v>
      </c>
      <c r="T60" s="207">
        <f t="shared" ref="T60:T66" si="61">(S60/U60)*100</f>
        <v>83.523598239841533</v>
      </c>
      <c r="U60" s="454">
        <f t="shared" ref="U60:U66" si="62">SUM(O60,Q60,S60,M60)</f>
        <v>258801.80232869115</v>
      </c>
      <c r="V60" s="408">
        <f t="shared" ref="V60:V66" si="63">SUM(L60,U60)</f>
        <v>412253.04274262639</v>
      </c>
      <c r="W60" s="1105"/>
      <c r="X60" s="1106"/>
      <c r="Y60" s="1325"/>
      <c r="Z60" s="1480"/>
      <c r="AA60" s="1480"/>
      <c r="AB60" s="1480"/>
      <c r="AC60" s="1480"/>
      <c r="AD60" s="1480"/>
      <c r="AE60" s="1480"/>
      <c r="AF60" s="1480"/>
      <c r="AG60" s="1480"/>
      <c r="AH60" s="1480"/>
      <c r="AI60" s="1480"/>
      <c r="AJ60" s="1325"/>
      <c r="AK60" s="1325"/>
    </row>
    <row r="61" spans="1:37" s="62" customFormat="1" ht="18.75" customHeight="1">
      <c r="A61" s="3"/>
      <c r="B61" s="201">
        <v>8</v>
      </c>
      <c r="C61" s="182" t="s">
        <v>97</v>
      </c>
      <c r="D61" s="459">
        <f t="shared" si="47"/>
        <v>86544.21382595718</v>
      </c>
      <c r="E61" s="190">
        <f t="shared" si="48"/>
        <v>58.239355845491971</v>
      </c>
      <c r="F61" s="451">
        <f t="shared" si="49"/>
        <v>10005.058779118654</v>
      </c>
      <c r="G61" s="190">
        <f t="shared" si="50"/>
        <v>6.7328380804747594</v>
      </c>
      <c r="H61" s="451">
        <f t="shared" si="51"/>
        <v>52049.866745590305</v>
      </c>
      <c r="I61" s="190">
        <f t="shared" si="52"/>
        <v>35.026613300838385</v>
      </c>
      <c r="J61" s="185">
        <f t="shared" si="51"/>
        <v>1.7724718435793889</v>
      </c>
      <c r="K61" s="248">
        <f t="shared" si="45"/>
        <v>1.1927731948889017E-3</v>
      </c>
      <c r="L61" s="451">
        <f t="shared" si="53"/>
        <v>148600.91182250972</v>
      </c>
      <c r="M61" s="185">
        <f t="shared" si="54"/>
        <v>15.289975603690237</v>
      </c>
      <c r="N61" s="185">
        <f t="shared" si="55"/>
        <v>7.2105459361991291E-3</v>
      </c>
      <c r="O61" s="451">
        <f t="shared" si="56"/>
        <v>170.14771018131432</v>
      </c>
      <c r="P61" s="189">
        <f t="shared" si="57"/>
        <v>6.7339568311936007E-2</v>
      </c>
      <c r="Q61" s="451">
        <f t="shared" si="58"/>
        <v>40435.604828376818</v>
      </c>
      <c r="R61" s="190">
        <f t="shared" si="59"/>
        <v>16.003249004487405</v>
      </c>
      <c r="S61" s="451">
        <f t="shared" si="60"/>
        <v>212050.17954229956</v>
      </c>
      <c r="T61" s="190">
        <f t="shared" si="61"/>
        <v>83.923360094769833</v>
      </c>
      <c r="U61" s="454">
        <f t="shared" si="62"/>
        <v>252671.22205646138</v>
      </c>
      <c r="V61" s="408">
        <f t="shared" si="63"/>
        <v>401272.1338789711</v>
      </c>
      <c r="W61" s="1105"/>
      <c r="X61" s="1106"/>
      <c r="Y61" s="1325"/>
      <c r="Z61" s="1480"/>
      <c r="AA61" s="1480"/>
      <c r="AB61" s="1480"/>
      <c r="AC61" s="1480"/>
      <c r="AD61" s="1480"/>
      <c r="AE61" s="1480"/>
      <c r="AF61" s="1480"/>
      <c r="AG61" s="1480"/>
      <c r="AH61" s="1480"/>
      <c r="AI61" s="1480"/>
      <c r="AJ61" s="1325"/>
      <c r="AK61" s="1325"/>
    </row>
    <row r="62" spans="1:37" s="62" customFormat="1" ht="18.75" customHeight="1">
      <c r="A62" s="3"/>
      <c r="B62" s="201">
        <v>9</v>
      </c>
      <c r="C62" s="182" t="s">
        <v>172</v>
      </c>
      <c r="D62" s="459">
        <f t="shared" si="47"/>
        <v>82535.636519796666</v>
      </c>
      <c r="E62" s="190">
        <f t="shared" si="48"/>
        <v>57.238236172801521</v>
      </c>
      <c r="F62" s="451">
        <f t="shared" si="49"/>
        <v>9741.255248813919</v>
      </c>
      <c r="G62" s="190">
        <f t="shared" si="50"/>
        <v>6.7555336344612362</v>
      </c>
      <c r="H62" s="451">
        <f t="shared" si="51"/>
        <v>51913.930865953589</v>
      </c>
      <c r="I62" s="190">
        <f t="shared" si="52"/>
        <v>36.002167801192392</v>
      </c>
      <c r="J62" s="185">
        <f t="shared" si="51"/>
        <v>5.8578337552922211</v>
      </c>
      <c r="K62" s="248">
        <f t="shared" si="45"/>
        <v>4.0623915448450339E-3</v>
      </c>
      <c r="L62" s="451">
        <f t="shared" si="53"/>
        <v>144196.68046831948</v>
      </c>
      <c r="M62" s="185">
        <f t="shared" si="54"/>
        <v>14.992411548199067</v>
      </c>
      <c r="N62" s="185">
        <f t="shared" si="55"/>
        <v>7.0853729013153777E-3</v>
      </c>
      <c r="O62" s="451">
        <f t="shared" si="56"/>
        <v>161.33875752611547</v>
      </c>
      <c r="P62" s="189">
        <f t="shared" si="57"/>
        <v>6.3917084449601091E-2</v>
      </c>
      <c r="Q62" s="451">
        <f t="shared" si="58"/>
        <v>40645.852195313535</v>
      </c>
      <c r="R62" s="190">
        <f t="shared" si="59"/>
        <v>16.102543537149362</v>
      </c>
      <c r="S62" s="451">
        <f t="shared" si="60"/>
        <v>211596.64786896075</v>
      </c>
      <c r="T62" s="190">
        <f t="shared" si="61"/>
        <v>83.82759988035528</v>
      </c>
      <c r="U62" s="454">
        <f t="shared" si="62"/>
        <v>252418.83123334861</v>
      </c>
      <c r="V62" s="408">
        <f t="shared" si="63"/>
        <v>396615.51170166809</v>
      </c>
      <c r="W62" s="1105"/>
      <c r="X62" s="1106"/>
      <c r="Y62" s="1325"/>
      <c r="Z62" s="1480"/>
      <c r="AA62" s="1480"/>
      <c r="AB62" s="1480"/>
      <c r="AC62" s="1480"/>
      <c r="AD62" s="1480"/>
      <c r="AE62" s="1480"/>
      <c r="AF62" s="1480"/>
      <c r="AG62" s="1480"/>
      <c r="AH62" s="1480"/>
      <c r="AI62" s="1480"/>
      <c r="AJ62" s="1325"/>
      <c r="AK62" s="1325"/>
    </row>
    <row r="63" spans="1:37" s="62" customFormat="1" ht="18.75" customHeight="1">
      <c r="A63" s="3"/>
      <c r="B63" s="201">
        <v>10</v>
      </c>
      <c r="C63" s="182" t="s">
        <v>99</v>
      </c>
      <c r="D63" s="459">
        <f t="shared" si="47"/>
        <v>83231.003150450153</v>
      </c>
      <c r="E63" s="190">
        <f t="shared" si="48"/>
        <v>56.610379429108448</v>
      </c>
      <c r="F63" s="451">
        <f t="shared" si="49"/>
        <v>10440.271017504088</v>
      </c>
      <c r="G63" s="190">
        <f t="shared" si="50"/>
        <v>7.1010522674498615</v>
      </c>
      <c r="H63" s="451">
        <f t="shared" si="51"/>
        <v>53348.529247520368</v>
      </c>
      <c r="I63" s="190">
        <f t="shared" si="52"/>
        <v>36.285523042751933</v>
      </c>
      <c r="J63" s="185">
        <f t="shared" si="51"/>
        <v>4.4772726241938905</v>
      </c>
      <c r="K63" s="248">
        <f t="shared" si="45"/>
        <v>3.045260689757833E-3</v>
      </c>
      <c r="L63" s="451">
        <f t="shared" si="53"/>
        <v>147024.28068809881</v>
      </c>
      <c r="M63" s="185">
        <f t="shared" si="54"/>
        <v>15.870993692863747</v>
      </c>
      <c r="N63" s="185">
        <f t="shared" si="55"/>
        <v>7.3920424862253245E-3</v>
      </c>
      <c r="O63" s="451">
        <f t="shared" si="56"/>
        <v>156.85996655091793</v>
      </c>
      <c r="P63" s="189">
        <f t="shared" si="57"/>
        <v>6.1067884667437733E-2</v>
      </c>
      <c r="Q63" s="451">
        <f t="shared" si="58"/>
        <v>41985.136051151181</v>
      </c>
      <c r="R63" s="190">
        <f t="shared" si="59"/>
        <v>16.345428999477104</v>
      </c>
      <c r="S63" s="451">
        <f t="shared" si="60"/>
        <v>214703.76722588507</v>
      </c>
      <c r="T63" s="190">
        <f t="shared" si="61"/>
        <v>83.587324305329716</v>
      </c>
      <c r="U63" s="454">
        <f t="shared" si="62"/>
        <v>256861.63423728003</v>
      </c>
      <c r="V63" s="408">
        <f t="shared" si="63"/>
        <v>403885.91492537886</v>
      </c>
      <c r="W63" s="1105"/>
      <c r="X63" s="1106"/>
      <c r="Y63" s="1325"/>
      <c r="Z63" s="1480"/>
      <c r="AA63" s="1480"/>
      <c r="AB63" s="1480"/>
      <c r="AC63" s="1480"/>
      <c r="AD63" s="1480"/>
      <c r="AE63" s="1480"/>
      <c r="AF63" s="1480"/>
      <c r="AG63" s="1480"/>
      <c r="AH63" s="1480"/>
      <c r="AI63" s="1480"/>
      <c r="AJ63" s="1325"/>
      <c r="AK63" s="1325"/>
    </row>
    <row r="64" spans="1:37" s="62" customFormat="1" ht="18.75" customHeight="1">
      <c r="A64" s="3"/>
      <c r="B64" s="201">
        <v>11</v>
      </c>
      <c r="C64" s="182" t="s">
        <v>100</v>
      </c>
      <c r="D64" s="459">
        <f t="shared" si="47"/>
        <v>84997.15109885222</v>
      </c>
      <c r="E64" s="190">
        <f t="shared" si="48"/>
        <v>56.394940774136664</v>
      </c>
      <c r="F64" s="451">
        <f t="shared" si="49"/>
        <v>10452.595699498768</v>
      </c>
      <c r="G64" s="190">
        <f t="shared" si="50"/>
        <v>6.9352149782487098</v>
      </c>
      <c r="H64" s="451">
        <f t="shared" si="51"/>
        <v>55263.739931087883</v>
      </c>
      <c r="I64" s="190">
        <f t="shared" si="52"/>
        <v>36.667056484591733</v>
      </c>
      <c r="J64" s="185">
        <f t="shared" si="51"/>
        <v>4.2016519856452206</v>
      </c>
      <c r="K64" s="248">
        <f t="shared" si="45"/>
        <v>2.7877630228855476E-3</v>
      </c>
      <c r="L64" s="451">
        <f t="shared" si="53"/>
        <v>150717.68838142452</v>
      </c>
      <c r="M64" s="185">
        <f t="shared" si="54"/>
        <v>15.508360767565321</v>
      </c>
      <c r="N64" s="185">
        <f t="shared" si="55"/>
        <v>7.1227554464953673E-3</v>
      </c>
      <c r="O64" s="451">
        <f t="shared" si="56"/>
        <v>175.57240857727555</v>
      </c>
      <c r="P64" s="189">
        <f t="shared" si="57"/>
        <v>6.7217854063959664E-2</v>
      </c>
      <c r="Q64" s="451">
        <f t="shared" si="58"/>
        <v>43278.193481424547</v>
      </c>
      <c r="R64" s="190">
        <f t="shared" si="59"/>
        <v>16.569045883458525</v>
      </c>
      <c r="S64" s="451">
        <f t="shared" si="60"/>
        <v>217729.79409528867</v>
      </c>
      <c r="T64" s="190">
        <f t="shared" si="61"/>
        <v>83.357798890316985</v>
      </c>
      <c r="U64" s="454">
        <f t="shared" si="62"/>
        <v>261199.06834605805</v>
      </c>
      <c r="V64" s="408">
        <f t="shared" si="63"/>
        <v>411916.75672748254</v>
      </c>
      <c r="W64" s="1105"/>
      <c r="X64" s="1106"/>
      <c r="Y64" s="1325"/>
      <c r="Z64" s="1480"/>
      <c r="AA64" s="1480"/>
      <c r="AB64" s="1480"/>
      <c r="AC64" s="1480"/>
      <c r="AD64" s="1480"/>
      <c r="AE64" s="1480"/>
      <c r="AF64" s="1480"/>
      <c r="AG64" s="1480"/>
      <c r="AH64" s="1480"/>
      <c r="AI64" s="1480"/>
      <c r="AJ64" s="1325"/>
      <c r="AK64" s="1325"/>
    </row>
    <row r="65" spans="1:37" s="62" customFormat="1" ht="18.75" customHeight="1" thickBot="1">
      <c r="A65" s="3"/>
      <c r="B65" s="201">
        <v>12</v>
      </c>
      <c r="C65" s="182" t="s">
        <v>101</v>
      </c>
      <c r="D65" s="459">
        <f t="shared" si="47"/>
        <v>87170.448156516475</v>
      </c>
      <c r="E65" s="190">
        <f t="shared" si="48"/>
        <v>56.403666489415102</v>
      </c>
      <c r="F65" s="451">
        <f t="shared" si="49"/>
        <v>10495.957561844465</v>
      </c>
      <c r="G65" s="190">
        <f t="shared" si="50"/>
        <v>6.7914127129685253</v>
      </c>
      <c r="H65" s="451">
        <f t="shared" si="51"/>
        <v>56877.960856102756</v>
      </c>
      <c r="I65" s="190">
        <f t="shared" si="52"/>
        <v>36.802902848054266</v>
      </c>
      <c r="J65" s="185">
        <f t="shared" si="51"/>
        <v>3.1186903021615402</v>
      </c>
      <c r="K65" s="248">
        <f t="shared" si="45"/>
        <v>2.0179495621159408E-3</v>
      </c>
      <c r="L65" s="451">
        <f t="shared" si="53"/>
        <v>154547.48526476586</v>
      </c>
      <c r="M65" s="185">
        <f t="shared" si="54"/>
        <v>15.880544004314547</v>
      </c>
      <c r="N65" s="185">
        <f t="shared" si="55"/>
        <v>7.0010473373990044E-3</v>
      </c>
      <c r="O65" s="451">
        <f t="shared" si="56"/>
        <v>161.93738741679539</v>
      </c>
      <c r="P65" s="189">
        <f t="shared" si="57"/>
        <v>5.9599786187840884E-2</v>
      </c>
      <c r="Q65" s="451">
        <f t="shared" si="58"/>
        <v>44699.206694178123</v>
      </c>
      <c r="R65" s="190">
        <f t="shared" si="59"/>
        <v>16.451192675366194</v>
      </c>
      <c r="S65" s="451">
        <f t="shared" si="60"/>
        <v>226830.97598100815</v>
      </c>
      <c r="T65" s="190">
        <f t="shared" si="61"/>
        <v>83.483362828695491</v>
      </c>
      <c r="U65" s="454">
        <f t="shared" si="62"/>
        <v>271708.00060660735</v>
      </c>
      <c r="V65" s="408">
        <f t="shared" si="63"/>
        <v>426255.48587137321</v>
      </c>
      <c r="W65" s="1105"/>
      <c r="X65" s="1106"/>
      <c r="Y65" s="1325"/>
      <c r="Z65" s="1480"/>
      <c r="AA65" s="1480"/>
      <c r="AB65" s="1480"/>
      <c r="AC65" s="1480"/>
      <c r="AD65" s="1480"/>
      <c r="AE65" s="1480"/>
      <c r="AF65" s="1480"/>
      <c r="AG65" s="1480"/>
      <c r="AH65" s="1480"/>
      <c r="AI65" s="1480"/>
      <c r="AJ65" s="1325"/>
      <c r="AK65" s="1325"/>
    </row>
    <row r="66" spans="1:37" s="62" customFormat="1" ht="18.75" customHeight="1" thickTop="1" thickBot="1">
      <c r="A66" s="3"/>
      <c r="B66" s="1721" t="s">
        <v>102</v>
      </c>
      <c r="C66" s="1722"/>
      <c r="D66" s="462">
        <f>SUM(D60:D65)</f>
        <v>514377.44695212436</v>
      </c>
      <c r="E66" s="213">
        <f>100*D66/L66</f>
        <v>57.246024390028886</v>
      </c>
      <c r="F66" s="452">
        <f>SUM(F60:F65)</f>
        <v>61519.962872266304</v>
      </c>
      <c r="G66" s="213">
        <f>100*F66/L66</f>
        <v>6.8466712837571526</v>
      </c>
      <c r="H66" s="452">
        <f>SUM(H60:H65)</f>
        <v>322605.18497962633</v>
      </c>
      <c r="I66" s="213">
        <f>100*H66/L66</f>
        <v>35.903332070879777</v>
      </c>
      <c r="J66" s="452">
        <f>SUM(J60:J65)</f>
        <v>35.692235036630493</v>
      </c>
      <c r="K66" s="249">
        <f t="shared" si="45"/>
        <v>3.9722553341880219E-3</v>
      </c>
      <c r="L66" s="452">
        <f>SUM(L60:L65)</f>
        <v>898538.28703905363</v>
      </c>
      <c r="M66" s="214">
        <f>SUM(M60:M65)</f>
        <v>92.739815521328694</v>
      </c>
      <c r="N66" s="214">
        <f t="shared" si="55"/>
        <v>7.1389283764484723E-3</v>
      </c>
      <c r="O66" s="452">
        <f>SUM(O60:O65)</f>
        <v>995.75246844793401</v>
      </c>
      <c r="P66" s="216">
        <f t="shared" si="57"/>
        <v>6.409073480063171E-2</v>
      </c>
      <c r="Q66" s="452">
        <f>SUM(Q60:Q65)</f>
        <v>253500.12419655028</v>
      </c>
      <c r="R66" s="213">
        <f t="shared" si="59"/>
        <v>16.316313287309548</v>
      </c>
      <c r="S66" s="452">
        <f>SUM(S60:S65)</f>
        <v>1299071.9423279269</v>
      </c>
      <c r="T66" s="213">
        <f t="shared" si="61"/>
        <v>83.613626860955264</v>
      </c>
      <c r="U66" s="455">
        <f t="shared" si="62"/>
        <v>1553660.5588084464</v>
      </c>
      <c r="V66" s="457">
        <f t="shared" si="63"/>
        <v>2452198.8458475</v>
      </c>
      <c r="W66" s="1105"/>
      <c r="X66" s="1106"/>
      <c r="Y66" s="1325"/>
      <c r="Z66" s="1480"/>
      <c r="AA66" s="1480"/>
      <c r="AB66" s="1480"/>
      <c r="AC66" s="1480"/>
      <c r="AD66" s="1480"/>
      <c r="AE66" s="1480"/>
      <c r="AF66" s="1480"/>
      <c r="AG66" s="1480"/>
      <c r="AH66" s="1476"/>
      <c r="AI66" s="1480"/>
      <c r="AJ66" s="1449"/>
      <c r="AK66" s="1325"/>
    </row>
    <row r="67" spans="1:37" s="62" customFormat="1" ht="18.75" customHeight="1" thickBot="1">
      <c r="A67" s="3"/>
      <c r="B67" s="3"/>
      <c r="C67" s="3"/>
      <c r="D67" s="217"/>
      <c r="E67" s="219"/>
      <c r="F67" s="217"/>
      <c r="G67" s="219"/>
      <c r="H67" s="217"/>
      <c r="I67" s="219"/>
      <c r="J67" s="217"/>
      <c r="K67" s="239"/>
      <c r="L67" s="217"/>
      <c r="M67" s="217"/>
      <c r="N67" s="217"/>
      <c r="O67" s="217"/>
      <c r="P67" s="251"/>
      <c r="Q67" s="217"/>
      <c r="R67" s="219"/>
      <c r="S67" s="217"/>
      <c r="T67" s="219"/>
      <c r="U67" s="217"/>
      <c r="V67" s="217"/>
      <c r="W67" s="1105"/>
      <c r="X67" s="1106"/>
      <c r="Y67" s="1325"/>
      <c r="Z67" s="1480"/>
      <c r="AA67" s="1480"/>
      <c r="AB67" s="1480"/>
      <c r="AC67" s="1480"/>
      <c r="AD67" s="1480"/>
      <c r="AE67" s="1480"/>
      <c r="AF67" s="1480"/>
      <c r="AG67" s="1480"/>
      <c r="AH67" s="1480"/>
      <c r="AI67" s="1480"/>
      <c r="AJ67" s="1325"/>
      <c r="AK67" s="1325"/>
    </row>
    <row r="68" spans="1:37" s="62" customFormat="1" ht="18.75" customHeight="1" thickBot="1">
      <c r="A68" s="3"/>
      <c r="B68" s="1714" t="s">
        <v>103</v>
      </c>
      <c r="C68" s="1708"/>
      <c r="D68" s="448">
        <f>SUM(D66,D58)</f>
        <v>1011872.2592830125</v>
      </c>
      <c r="E68" s="221">
        <f>100*D68/L68</f>
        <v>56.805581038696467</v>
      </c>
      <c r="F68" s="449">
        <f>SUM(F66,F58)</f>
        <v>123916.64507279127</v>
      </c>
      <c r="G68" s="221">
        <f>100*F68/L68</f>
        <v>6.9565668582649005</v>
      </c>
      <c r="H68" s="449">
        <f>SUM(H66,H58)</f>
        <v>645432.9599913531</v>
      </c>
      <c r="I68" s="221">
        <f>100*H68/L68</f>
        <v>36.23401469649329</v>
      </c>
      <c r="J68" s="449">
        <f>SUM(J66,J58)</f>
        <v>68.35534748223931</v>
      </c>
      <c r="K68" s="252">
        <f t="shared" si="45"/>
        <v>3.8374065453498792E-3</v>
      </c>
      <c r="L68" s="449">
        <f>SUM(L52:L57,L60:L65)</f>
        <v>1781290.2196946389</v>
      </c>
      <c r="M68" s="222">
        <f>SUM(M66,M58)</f>
        <v>174.07676622053586</v>
      </c>
      <c r="N68" s="224">
        <f>(M68/S68)*100</f>
        <v>6.6393546276084688E-3</v>
      </c>
      <c r="O68" s="449">
        <f>SUM(O66,O58)</f>
        <v>2036.0810363990856</v>
      </c>
      <c r="P68" s="224">
        <f>(O68/U68)*100</f>
        <v>6.4608388322290849E-2</v>
      </c>
      <c r="Q68" s="449">
        <f>SUM(Q66,Q58)</f>
        <v>527315.98014093447</v>
      </c>
      <c r="R68" s="221">
        <f>(Q68/U68)*100</f>
        <v>16.732652092152357</v>
      </c>
      <c r="S68" s="449">
        <f>SUM(S66,S58)</f>
        <v>2621892.8794173971</v>
      </c>
      <c r="T68" s="221">
        <f>(S68/U68)*100</f>
        <v>83.197215761330654</v>
      </c>
      <c r="U68" s="469">
        <f>SUM(U66,U58)</f>
        <v>3151419.0173609513</v>
      </c>
      <c r="V68" s="471">
        <f>SUM(V58,V66)</f>
        <v>4932709.2370555904</v>
      </c>
      <c r="W68" s="1107"/>
      <c r="X68" s="1106"/>
      <c r="Y68" s="1325"/>
      <c r="Z68" s="1480"/>
      <c r="AA68" s="1480"/>
      <c r="AB68" s="1480"/>
      <c r="AC68" s="1480"/>
      <c r="AD68" s="1480"/>
      <c r="AE68" s="1480"/>
      <c r="AF68" s="1480"/>
      <c r="AG68" s="1480"/>
      <c r="AH68" s="1480"/>
      <c r="AI68" s="1480"/>
      <c r="AJ68" s="1325"/>
      <c r="AK68" s="1325"/>
    </row>
    <row r="69" spans="1:37" s="62" customFormat="1" ht="18.75" customHeight="1">
      <c r="A69" s="3"/>
      <c r="B69" s="3"/>
      <c r="C69" s="3"/>
      <c r="D69" s="1108"/>
      <c r="E69" s="3"/>
      <c r="F69" s="1108"/>
      <c r="G69" s="3"/>
      <c r="H69" s="1108"/>
      <c r="I69" s="3"/>
      <c r="J69" s="3"/>
      <c r="K69" s="3"/>
      <c r="L69" s="1108"/>
      <c r="M69" s="1108"/>
      <c r="N69" s="1108"/>
      <c r="O69" s="217"/>
      <c r="P69" s="1109"/>
      <c r="Q69" s="217"/>
      <c r="R69" s="1110"/>
      <c r="S69" s="217"/>
      <c r="T69" s="1110"/>
      <c r="U69" s="217"/>
      <c r="V69" s="3"/>
      <c r="W69" s="1105"/>
      <c r="X69" s="1106"/>
      <c r="Y69" s="1325"/>
      <c r="Z69" s="1480"/>
      <c r="AA69" s="1480"/>
      <c r="AB69" s="1480"/>
      <c r="AC69" s="1480"/>
      <c r="AD69" s="1480"/>
      <c r="AE69" s="1480"/>
      <c r="AF69" s="1480"/>
      <c r="AG69" s="1480"/>
      <c r="AH69" s="1480"/>
      <c r="AI69" s="1480"/>
      <c r="AJ69" s="1325"/>
      <c r="AK69" s="1325"/>
    </row>
    <row r="70" spans="1:37" s="62" customFormat="1" ht="18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1111"/>
      <c r="M70" s="1111"/>
      <c r="N70" s="1111"/>
      <c r="O70" s="1005"/>
      <c r="P70" s="3"/>
      <c r="Q70" s="3"/>
      <c r="R70" s="3"/>
      <c r="S70" s="3"/>
      <c r="T70" s="3"/>
      <c r="U70" s="1005"/>
      <c r="V70" s="3"/>
      <c r="W70" s="1105"/>
      <c r="X70" s="634"/>
      <c r="Y70" s="1325"/>
      <c r="Z70" s="1480"/>
      <c r="AA70" s="1480"/>
      <c r="AB70" s="1480"/>
      <c r="AC70" s="1480"/>
      <c r="AD70" s="1480"/>
      <c r="AE70" s="1480"/>
      <c r="AF70" s="1480"/>
      <c r="AG70" s="1480"/>
      <c r="AH70" s="1480"/>
      <c r="AI70" s="1480"/>
      <c r="AJ70" s="1325"/>
      <c r="AK70" s="1325"/>
    </row>
    <row r="71" spans="1:37" s="62" customFormat="1" ht="18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1105"/>
      <c r="X71" s="1112"/>
      <c r="Y71" s="1557"/>
      <c r="Z71" s="1480"/>
      <c r="AA71" s="1480"/>
      <c r="AB71" s="1480"/>
      <c r="AC71" s="1480"/>
      <c r="AD71" s="1480"/>
      <c r="AE71" s="1480"/>
      <c r="AF71" s="1480"/>
      <c r="AG71" s="1480"/>
      <c r="AH71" s="1480"/>
      <c r="AI71" s="1480"/>
      <c r="AJ71" s="1325"/>
      <c r="AK71" s="1325"/>
    </row>
    <row r="72" spans="1:37" s="62" customFormat="1" ht="18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1105"/>
      <c r="X72" s="634"/>
      <c r="Y72" s="1325"/>
      <c r="Z72" s="1480"/>
      <c r="AA72" s="1480"/>
      <c r="AB72" s="1480"/>
      <c r="AC72" s="1480"/>
      <c r="AD72" s="1480"/>
      <c r="AE72" s="1480"/>
      <c r="AF72" s="1480"/>
      <c r="AG72" s="1480"/>
      <c r="AH72" s="1480"/>
      <c r="AI72" s="1480"/>
      <c r="AJ72" s="1325"/>
      <c r="AK72" s="1325"/>
    </row>
    <row r="73" spans="1:37"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X73" s="587"/>
    </row>
    <row r="74" spans="1:37"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X74" s="587"/>
    </row>
    <row r="75" spans="1:37"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X75" s="587"/>
    </row>
    <row r="76" spans="1:37"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X76" s="616"/>
      <c r="Y76" s="1326" t="s">
        <v>196</v>
      </c>
    </row>
    <row r="77" spans="1:37"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X77" s="616"/>
      <c r="Y77" s="1326" t="s">
        <v>46</v>
      </c>
      <c r="Z77" s="1477">
        <f>+D68</f>
        <v>1011872.2592830125</v>
      </c>
      <c r="AA77" s="1548">
        <f>Z77/$L$68</f>
        <v>0.56805581038696473</v>
      </c>
    </row>
    <row r="78" spans="1:37" ht="18.75" customHeight="1"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X78" s="587"/>
      <c r="Y78" s="1326" t="s">
        <v>47</v>
      </c>
      <c r="Z78" s="1477">
        <f>+F68</f>
        <v>123916.64507279127</v>
      </c>
      <c r="AA78" s="1548">
        <f t="shared" ref="AA78:AA79" si="64">Z78/$L$68</f>
        <v>6.9565668582648996E-2</v>
      </c>
    </row>
    <row r="79" spans="1:37" ht="18.75" customHeight="1"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X79" s="587"/>
      <c r="Y79" s="1326" t="s">
        <v>48</v>
      </c>
      <c r="Z79" s="1477">
        <f>+H68</f>
        <v>645432.9599913531</v>
      </c>
      <c r="AA79" s="1548">
        <f t="shared" si="64"/>
        <v>0.36234014696493294</v>
      </c>
    </row>
    <row r="80" spans="1:37" ht="18.75" customHeight="1"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X80" s="587"/>
    </row>
    <row r="81" spans="2:28" ht="18.75" customHeight="1"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X81" s="587"/>
    </row>
    <row r="82" spans="2:28" ht="18.75" customHeight="1"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X82" s="587"/>
      <c r="Y82" s="1326" t="s">
        <v>197</v>
      </c>
    </row>
    <row r="83" spans="2:28" ht="18.75" customHeight="1"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X83" s="587"/>
      <c r="Y83" s="1326" t="s">
        <v>46</v>
      </c>
      <c r="Z83" s="1477">
        <f>+M68</f>
        <v>174.07676622053586</v>
      </c>
      <c r="AA83" s="1552">
        <f>Z83/$U$68</f>
        <v>5.5237581946913083E-5</v>
      </c>
      <c r="AB83" s="1480"/>
    </row>
    <row r="84" spans="2:28" ht="18.75" customHeight="1"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X84" s="587"/>
      <c r="Y84" s="1326" t="s">
        <v>47</v>
      </c>
      <c r="Z84" s="1477">
        <f>+O68</f>
        <v>2036.0810363990856</v>
      </c>
      <c r="AA84" s="1552">
        <f t="shared" ref="AA84:AA86" si="65">Z84/$U$68</f>
        <v>6.4608388322290843E-4</v>
      </c>
      <c r="AB84" s="1480"/>
    </row>
    <row r="85" spans="2:28" ht="18.75" customHeight="1"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X85" s="587"/>
      <c r="Y85" s="1326" t="s">
        <v>48</v>
      </c>
      <c r="Z85" s="1477">
        <f>+Q68</f>
        <v>527315.98014093447</v>
      </c>
      <c r="AA85" s="1552">
        <f t="shared" si="65"/>
        <v>0.16732652092152356</v>
      </c>
    </row>
    <row r="86" spans="2:28" ht="18.75" customHeight="1"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X86" s="587"/>
      <c r="Y86" s="1326" t="s">
        <v>49</v>
      </c>
      <c r="Z86" s="1477">
        <f>+S68</f>
        <v>2621892.8794173971</v>
      </c>
      <c r="AA86" s="1552">
        <f t="shared" si="65"/>
        <v>0.83197215761330656</v>
      </c>
    </row>
    <row r="87" spans="2:28" ht="18.75" customHeight="1"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X87" s="587"/>
    </row>
    <row r="88" spans="2:28" ht="18.75" customHeight="1"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X88" s="587"/>
    </row>
    <row r="89" spans="2:28" ht="18.75" customHeight="1"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X89" s="587"/>
    </row>
    <row r="90" spans="2:28"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X90" s="587"/>
    </row>
    <row r="91" spans="2:28"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X91" s="587"/>
    </row>
    <row r="92" spans="2:28" ht="16.5" customHeight="1"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</row>
    <row r="93" spans="2:28"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</row>
    <row r="94" spans="2:28"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</row>
    <row r="95" spans="2:28"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</row>
    <row r="96" spans="2:28"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</row>
  </sheetData>
  <mergeCells count="33">
    <mergeCell ref="B5:B6"/>
    <mergeCell ref="V5:V6"/>
    <mergeCell ref="B13:C13"/>
    <mergeCell ref="B21:C21"/>
    <mergeCell ref="L5:L6"/>
    <mergeCell ref="C5:K5"/>
    <mergeCell ref="U5:U6"/>
    <mergeCell ref="M5:T5"/>
    <mergeCell ref="B27:B28"/>
    <mergeCell ref="C27:C28"/>
    <mergeCell ref="D27:K27"/>
    <mergeCell ref="L27:L28"/>
    <mergeCell ref="B49:B51"/>
    <mergeCell ref="C49:L49"/>
    <mergeCell ref="K50:K51"/>
    <mergeCell ref="C50:C51"/>
    <mergeCell ref="D50:D51"/>
    <mergeCell ref="E50:E51"/>
    <mergeCell ref="F50:F51"/>
    <mergeCell ref="G50:G51"/>
    <mergeCell ref="H50:H51"/>
    <mergeCell ref="M50:M51"/>
    <mergeCell ref="I50:I51"/>
    <mergeCell ref="J50:J51"/>
    <mergeCell ref="T50:T51"/>
    <mergeCell ref="O49:U49"/>
    <mergeCell ref="V49:V51"/>
    <mergeCell ref="N50:N51"/>
    <mergeCell ref="O50:O51"/>
    <mergeCell ref="P50:P51"/>
    <mergeCell ref="Q50:Q51"/>
    <mergeCell ref="R50:R51"/>
    <mergeCell ref="S50:S51"/>
  </mergeCells>
  <pageMargins left="0.78740157480314965" right="0.78740157480314965" top="0.59055118110236227" bottom="0.59055118110236227" header="0" footer="0"/>
  <pageSetup paperSize="9" scale="59" orientation="landscape" r:id="rId1"/>
  <headerFooter alignWithMargins="0"/>
  <rowBreaks count="1" manualBreakCount="1">
    <brk id="45" max="22" man="1"/>
  </rowBreaks>
  <ignoredErrors>
    <ignoredError sqref="E13:G13 E21:G21 E23:G23 E43:G43 E45:G45 N21:R23 N13:P13 E52:E68 G52:G68 N52:N68 P52:P68 R52:R68 O63:O68 T68 R13 T23 E35 G35 O52:O58 O60:O62" formula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>
    <pageSetUpPr fitToPage="1"/>
  </sheetPr>
  <dimension ref="A1:AK84"/>
  <sheetViews>
    <sheetView view="pageBreakPreview" zoomScaleNormal="85" zoomScaleSheetLayoutView="100" workbookViewId="0">
      <selection activeCell="C54" sqref="C54"/>
    </sheetView>
  </sheetViews>
  <sheetFormatPr baseColWidth="10" defaultColWidth="11.42578125" defaultRowHeight="12.75"/>
  <cols>
    <col min="1" max="1" width="6.140625" style="8" customWidth="1"/>
    <col min="2" max="2" width="13.42578125" style="8" customWidth="1"/>
    <col min="3" max="3" width="15.7109375" style="8" customWidth="1"/>
    <col min="4" max="4" width="14.42578125" style="8" customWidth="1"/>
    <col min="5" max="5" width="15.42578125" style="8" customWidth="1"/>
    <col min="6" max="6" width="12.7109375" style="8" customWidth="1"/>
    <col min="7" max="7" width="18.28515625" style="8" customWidth="1"/>
    <col min="8" max="8" width="7" style="20" customWidth="1"/>
    <col min="9" max="9" width="12.5703125" style="1329" bestFit="1" customWidth="1"/>
    <col min="10" max="10" width="12.5703125" style="1330" bestFit="1" customWidth="1"/>
    <col min="11" max="11" width="11.28515625" style="1330" bestFit="1" customWidth="1"/>
    <col min="12" max="12" width="12.7109375" style="1330" bestFit="1" customWidth="1"/>
    <col min="13" max="13" width="19.28515625" style="1330" bestFit="1" customWidth="1"/>
    <col min="14" max="14" width="10.85546875" style="1330" customWidth="1"/>
    <col min="15" max="15" width="12.28515625" style="1330" customWidth="1"/>
    <col min="16" max="16" width="10.85546875" style="1333" customWidth="1"/>
    <col min="17" max="27" width="10.85546875" customWidth="1"/>
    <col min="28" max="29" width="10.85546875" style="8" customWidth="1"/>
    <col min="30" max="34" width="11.42578125" style="8"/>
    <col min="35" max="35" width="13" style="8" customWidth="1"/>
    <col min="36" max="16384" width="11.42578125" style="8"/>
  </cols>
  <sheetData>
    <row r="1" spans="1:29" ht="18">
      <c r="A1" s="11" t="s">
        <v>198</v>
      </c>
      <c r="B1" s="2"/>
      <c r="C1" s="10"/>
      <c r="D1" s="2"/>
      <c r="E1" s="2"/>
      <c r="F1" s="2"/>
      <c r="G1" s="2"/>
      <c r="H1" s="2"/>
    </row>
    <row r="2" spans="1:29" ht="18">
      <c r="A2" s="2"/>
      <c r="B2" s="1113" t="s">
        <v>199</v>
      </c>
      <c r="C2" s="2"/>
      <c r="D2" s="2"/>
      <c r="E2" s="2"/>
      <c r="F2" s="2"/>
      <c r="G2" s="2"/>
      <c r="H2" s="2"/>
      <c r="J2" s="1563"/>
      <c r="K2" s="1563"/>
      <c r="L2" s="1563"/>
      <c r="M2" s="1563"/>
      <c r="N2" s="1563"/>
      <c r="O2" s="1563"/>
      <c r="AB2" s="28"/>
      <c r="AC2" s="28"/>
    </row>
    <row r="3" spans="1:29" ht="17.25" customHeight="1">
      <c r="A3" s="2"/>
      <c r="B3" s="2"/>
      <c r="C3" s="2"/>
      <c r="D3" s="2"/>
      <c r="E3" s="2"/>
      <c r="F3" s="2"/>
      <c r="G3" s="2"/>
      <c r="H3" s="2"/>
      <c r="J3" s="1563"/>
      <c r="K3" s="1563">
        <v>149412.82172325111</v>
      </c>
      <c r="L3" s="1563">
        <v>83877.554039707451</v>
      </c>
      <c r="M3" s="1563">
        <v>140697.29867191892</v>
      </c>
      <c r="N3" s="1563">
        <v>13312.225951998316</v>
      </c>
      <c r="O3" s="1563">
        <v>387299.90038687782</v>
      </c>
      <c r="P3" s="1564"/>
      <c r="AB3" s="28"/>
      <c r="AC3" s="28"/>
    </row>
    <row r="4" spans="1:29" ht="17.25" customHeight="1" thickBot="1">
      <c r="A4" s="2"/>
      <c r="B4" s="2"/>
      <c r="C4" s="2"/>
      <c r="D4" s="2"/>
      <c r="E4" s="2"/>
      <c r="F4" s="2"/>
      <c r="G4" s="2"/>
      <c r="H4" s="2"/>
      <c r="J4" s="1563"/>
      <c r="K4" s="1563">
        <v>147198.99662311393</v>
      </c>
      <c r="L4" s="1563">
        <v>87176.207540692572</v>
      </c>
      <c r="M4" s="1563">
        <v>140809.26219725222</v>
      </c>
      <c r="N4" s="1563">
        <v>13332.837000038473</v>
      </c>
      <c r="O4" s="1563">
        <v>388517.30336110224</v>
      </c>
      <c r="P4" s="1564"/>
      <c r="AB4" s="28"/>
      <c r="AC4" s="28"/>
    </row>
    <row r="5" spans="1:29" ht="26.25" thickBot="1">
      <c r="A5" s="2"/>
      <c r="B5" s="1723" t="s">
        <v>86</v>
      </c>
      <c r="C5" s="1724" t="s">
        <v>123</v>
      </c>
      <c r="D5" s="1724" t="s">
        <v>124</v>
      </c>
      <c r="E5" s="1724" t="s">
        <v>125</v>
      </c>
      <c r="F5" s="1725" t="s">
        <v>128</v>
      </c>
      <c r="G5" s="1726" t="s">
        <v>50</v>
      </c>
      <c r="H5" s="2"/>
      <c r="J5" s="1563"/>
      <c r="K5" s="1563">
        <v>161138.68399212084</v>
      </c>
      <c r="L5" s="1563">
        <v>89459.452766073358</v>
      </c>
      <c r="M5" s="1563">
        <v>147216.5292044653</v>
      </c>
      <c r="N5" s="1563">
        <v>14068.774464159413</v>
      </c>
      <c r="O5" s="1563">
        <v>411883.44042682886</v>
      </c>
      <c r="P5" s="1564"/>
      <c r="AB5" s="28"/>
      <c r="AC5" s="28"/>
    </row>
    <row r="6" spans="1:29" ht="15" customHeight="1">
      <c r="A6" s="2"/>
      <c r="B6" s="254" t="s">
        <v>89</v>
      </c>
      <c r="C6" s="472">
        <v>151404.73691370458</v>
      </c>
      <c r="D6" s="472">
        <v>88410.131674827731</v>
      </c>
      <c r="E6" s="472">
        <v>152317.46799755303</v>
      </c>
      <c r="F6" s="473">
        <v>14908.023825460446</v>
      </c>
      <c r="G6" s="474">
        <f>+SUM(C6:F6)</f>
        <v>407040.36041154584</v>
      </c>
      <c r="H6" s="30"/>
      <c r="J6" s="1563"/>
      <c r="K6" s="1563">
        <v>159775.04555610794</v>
      </c>
      <c r="L6" s="1563">
        <v>90973.869774424427</v>
      </c>
      <c r="M6" s="1563">
        <v>151384.65560998334</v>
      </c>
      <c r="N6" s="1563">
        <v>14003.303175082239</v>
      </c>
      <c r="O6" s="1563">
        <v>416136.87411559268</v>
      </c>
      <c r="P6" s="1564"/>
      <c r="AB6" s="28"/>
      <c r="AC6" s="28"/>
    </row>
    <row r="7" spans="1:29" ht="15" customHeight="1">
      <c r="A7" s="2"/>
      <c r="B7" s="254" t="s">
        <v>90</v>
      </c>
      <c r="C7" s="472">
        <v>146546.13894182481</v>
      </c>
      <c r="D7" s="472">
        <v>91021.536735641639</v>
      </c>
      <c r="E7" s="472">
        <v>150072.90020548069</v>
      </c>
      <c r="F7" s="473">
        <v>16062.472485868459</v>
      </c>
      <c r="G7" s="474">
        <f t="shared" ref="G7:G16" si="0">+SUM(C7:F7)</f>
        <v>403703.04836881557</v>
      </c>
      <c r="H7" s="30"/>
      <c r="J7" s="1563"/>
      <c r="K7" s="1563">
        <v>155127.48583679699</v>
      </c>
      <c r="L7" s="1563">
        <v>84957.647081692747</v>
      </c>
      <c r="M7" s="1563">
        <v>143652.17671880554</v>
      </c>
      <c r="N7" s="1563">
        <v>13705.391583668308</v>
      </c>
      <c r="O7" s="1563">
        <v>397442.70122096024</v>
      </c>
      <c r="P7" s="1564"/>
      <c r="AB7" s="19"/>
      <c r="AC7" s="28"/>
    </row>
    <row r="8" spans="1:29" ht="15" customHeight="1">
      <c r="A8" s="2"/>
      <c r="B8" s="254" t="s">
        <v>91</v>
      </c>
      <c r="C8" s="472">
        <v>160527.40735780614</v>
      </c>
      <c r="D8" s="472">
        <v>94212.202860118035</v>
      </c>
      <c r="E8" s="472">
        <v>158790.3611122189</v>
      </c>
      <c r="F8" s="473">
        <v>15514.154709831546</v>
      </c>
      <c r="G8" s="474">
        <f>+SUM(C8:F8)</f>
        <v>429044.12603997457</v>
      </c>
      <c r="H8" s="30"/>
      <c r="J8" s="1563"/>
      <c r="K8" s="1563">
        <v>151658.23613377067</v>
      </c>
      <c r="L8" s="1563">
        <v>79853.448942967865</v>
      </c>
      <c r="M8" s="1563">
        <v>138542.60142772016</v>
      </c>
      <c r="N8" s="1563">
        <v>13488.225747871447</v>
      </c>
      <c r="O8" s="1563">
        <v>383542.51225233095</v>
      </c>
      <c r="P8" s="1564"/>
      <c r="AB8" s="19"/>
      <c r="AC8" s="28"/>
    </row>
    <row r="9" spans="1:29" ht="15" customHeight="1">
      <c r="A9" s="2"/>
      <c r="B9" s="254" t="s">
        <v>92</v>
      </c>
      <c r="C9" s="472">
        <v>156300.67595696531</v>
      </c>
      <c r="D9" s="472">
        <v>92071.223034720082</v>
      </c>
      <c r="E9" s="472">
        <v>151670.66539208664</v>
      </c>
      <c r="F9" s="473">
        <v>15383.824854828496</v>
      </c>
      <c r="G9" s="474">
        <f t="shared" si="0"/>
        <v>415426.3892386005</v>
      </c>
      <c r="H9" s="30"/>
      <c r="J9" s="1563"/>
      <c r="K9" s="1563">
        <v>153115.42626969365</v>
      </c>
      <c r="L9" s="1563">
        <v>80996.284000668602</v>
      </c>
      <c r="M9" s="1563">
        <v>141059.19808046953</v>
      </c>
      <c r="N9" s="1563">
        <v>13860.977764956353</v>
      </c>
      <c r="O9" s="1563">
        <v>389031.88611579954</v>
      </c>
      <c r="P9" s="1564"/>
      <c r="AB9" s="19"/>
      <c r="AC9" s="28"/>
    </row>
    <row r="10" spans="1:29" ht="15" customHeight="1">
      <c r="A10" s="2"/>
      <c r="B10" s="254" t="s">
        <v>93</v>
      </c>
      <c r="C10" s="472">
        <v>162826.92142283492</v>
      </c>
      <c r="D10" s="472">
        <v>88991.298307059391</v>
      </c>
      <c r="E10" s="472">
        <v>150941.8087269128</v>
      </c>
      <c r="F10" s="473">
        <v>14622.274506570448</v>
      </c>
      <c r="G10" s="474">
        <f t="shared" si="0"/>
        <v>417382.30296337756</v>
      </c>
      <c r="H10" s="30"/>
      <c r="J10" s="1563"/>
      <c r="K10" s="1563">
        <v>153549.4086166702</v>
      </c>
      <c r="L10" s="1563">
        <v>80478.431864531507</v>
      </c>
      <c r="M10" s="1563">
        <v>142720.25767210402</v>
      </c>
      <c r="N10" s="1563">
        <v>14380.378302956611</v>
      </c>
      <c r="O10" s="1563">
        <v>391128.47645626363</v>
      </c>
      <c r="P10" s="1564"/>
      <c r="AB10" s="19"/>
      <c r="AC10" s="28"/>
    </row>
    <row r="11" spans="1:29" ht="15" customHeight="1">
      <c r="A11" s="2"/>
      <c r="B11" s="254" t="s">
        <v>94</v>
      </c>
      <c r="C11" s="472">
        <v>160920.97360512323</v>
      </c>
      <c r="D11" s="472">
        <v>85018.984380152819</v>
      </c>
      <c r="E11" s="472">
        <v>147159.71465027606</v>
      </c>
      <c r="F11" s="473">
        <v>14814.49155022591</v>
      </c>
      <c r="G11" s="474">
        <f t="shared" si="0"/>
        <v>407914.16418577801</v>
      </c>
      <c r="H11" s="30"/>
      <c r="J11" s="1563"/>
      <c r="K11" s="1563">
        <v>154087.28658426504</v>
      </c>
      <c r="L11" s="1563">
        <v>79995.20894737808</v>
      </c>
      <c r="M11" s="1563">
        <v>139274.02162276427</v>
      </c>
      <c r="N11" s="1563">
        <v>14388.372953424976</v>
      </c>
      <c r="O11" s="1563">
        <v>387744.89010782994</v>
      </c>
      <c r="P11" s="1564"/>
      <c r="AB11" s="19"/>
      <c r="AC11" s="28"/>
    </row>
    <row r="12" spans="1:29" ht="15" customHeight="1">
      <c r="A12" s="2"/>
      <c r="B12" s="254" t="s">
        <v>96</v>
      </c>
      <c r="C12" s="472">
        <v>162730.30102317873</v>
      </c>
      <c r="D12" s="472">
        <v>84981.425250392916</v>
      </c>
      <c r="E12" s="472">
        <v>148212.29877371981</v>
      </c>
      <c r="F12" s="473">
        <v>16329.017695335006</v>
      </c>
      <c r="G12" s="474">
        <f t="shared" si="0"/>
        <v>412253.04274262651</v>
      </c>
      <c r="H12" s="30"/>
      <c r="J12" s="1563"/>
      <c r="K12" s="1563">
        <v>154770.4412728613</v>
      </c>
      <c r="L12" s="1563">
        <v>80975.918013526287</v>
      </c>
      <c r="M12" s="1563">
        <v>141232.38730592027</v>
      </c>
      <c r="N12" s="1563">
        <v>14456.99853407139</v>
      </c>
      <c r="O12" s="1563">
        <v>391435.74512637674</v>
      </c>
      <c r="P12" s="1564"/>
      <c r="AB12" s="19"/>
      <c r="AC12" s="28"/>
    </row>
    <row r="13" spans="1:29" ht="15" customHeight="1">
      <c r="A13" s="2"/>
      <c r="B13" s="254" t="s">
        <v>97</v>
      </c>
      <c r="C13" s="472">
        <v>157078.61597840267</v>
      </c>
      <c r="D13" s="472">
        <v>81633.334450722206</v>
      </c>
      <c r="E13" s="472">
        <v>145722.61172135558</v>
      </c>
      <c r="F13" s="473">
        <v>16837.571728490078</v>
      </c>
      <c r="G13" s="474">
        <f t="shared" si="0"/>
        <v>401272.13387897052</v>
      </c>
      <c r="H13" s="30"/>
      <c r="J13" s="1563"/>
      <c r="K13" s="1563">
        <v>154684.08672000564</v>
      </c>
      <c r="L13" s="1563">
        <v>80553.023379459788</v>
      </c>
      <c r="M13" s="1563">
        <v>139789.06385948241</v>
      </c>
      <c r="N13" s="1563">
        <v>13988.307173283361</v>
      </c>
      <c r="O13" s="1563">
        <v>389014.48113223747</v>
      </c>
      <c r="P13" s="1564"/>
      <c r="AB13" s="19"/>
      <c r="AC13" s="28"/>
    </row>
    <row r="14" spans="1:29" ht="15" customHeight="1">
      <c r="A14" s="2"/>
      <c r="B14" s="254" t="s">
        <v>172</v>
      </c>
      <c r="C14" s="472">
        <v>152559.53961586402</v>
      </c>
      <c r="D14" s="472">
        <v>82051.976610732847</v>
      </c>
      <c r="E14" s="472">
        <v>145100.52105461474</v>
      </c>
      <c r="F14" s="473">
        <v>16903.474420454233</v>
      </c>
      <c r="G14" s="474">
        <f t="shared" si="0"/>
        <v>396615.51170166582</v>
      </c>
      <c r="H14" s="30"/>
      <c r="J14" s="1563"/>
      <c r="K14" s="1563">
        <v>157815.55582331156</v>
      </c>
      <c r="L14" s="1563">
        <v>84909.093412218586</v>
      </c>
      <c r="M14" s="1563">
        <v>143450.82786225973</v>
      </c>
      <c r="N14" s="1563">
        <v>13202.398723313392</v>
      </c>
      <c r="O14" s="1563">
        <v>399377.87582110619</v>
      </c>
      <c r="P14" s="1564"/>
      <c r="AB14" s="15"/>
    </row>
    <row r="15" spans="1:29" ht="15" customHeight="1">
      <c r="A15" s="2"/>
      <c r="B15" s="254" t="s">
        <v>99</v>
      </c>
      <c r="C15" s="472">
        <v>155513.82385587122</v>
      </c>
      <c r="D15" s="472">
        <v>84461.440585499862</v>
      </c>
      <c r="E15" s="472">
        <v>147278.08048361805</v>
      </c>
      <c r="F15" s="473">
        <v>16632.570000389213</v>
      </c>
      <c r="G15" s="474">
        <f t="shared" si="0"/>
        <v>403885.9149253784</v>
      </c>
      <c r="H15" s="30"/>
      <c r="J15" s="1563"/>
      <c r="K15" s="1563">
        <v>1852333.475151967</v>
      </c>
      <c r="L15" s="1563">
        <v>1004206.1397632984</v>
      </c>
      <c r="M15" s="1563">
        <v>1709828.280233162</v>
      </c>
      <c r="N15" s="1563">
        <v>166188.19137482255</v>
      </c>
      <c r="O15" s="1563">
        <v>4732556.0865231957</v>
      </c>
      <c r="P15" s="1564"/>
      <c r="AB15" s="31"/>
      <c r="AC15" s="31"/>
    </row>
    <row r="16" spans="1:29" ht="15" customHeight="1">
      <c r="A16" s="2"/>
      <c r="B16" s="254" t="s">
        <v>100</v>
      </c>
      <c r="C16" s="472">
        <v>158976.54891790019</v>
      </c>
      <c r="D16" s="472">
        <v>86798.52459921343</v>
      </c>
      <c r="E16" s="472">
        <v>149955.32179110587</v>
      </c>
      <c r="F16" s="473">
        <v>16186.361419265013</v>
      </c>
      <c r="G16" s="474">
        <f t="shared" si="0"/>
        <v>411916.75672748452</v>
      </c>
      <c r="H16" s="30"/>
      <c r="J16" s="1563"/>
      <c r="K16" s="1563"/>
      <c r="L16" s="1563"/>
      <c r="M16" s="1563"/>
      <c r="N16" s="1563"/>
      <c r="O16" s="1563"/>
      <c r="AB16" s="31"/>
      <c r="AC16" s="31"/>
    </row>
    <row r="17" spans="1:29" ht="15" customHeight="1" thickBot="1">
      <c r="A17" s="2"/>
      <c r="B17" s="254" t="s">
        <v>101</v>
      </c>
      <c r="C17" s="472">
        <v>162059.27555948996</v>
      </c>
      <c r="D17" s="472">
        <v>92313.507862804967</v>
      </c>
      <c r="E17" s="472">
        <v>155413.61497217781</v>
      </c>
      <c r="F17" s="473">
        <v>16469.087476901172</v>
      </c>
      <c r="G17" s="474">
        <f>+SUM(C17:F17)</f>
        <v>426255.48587137397</v>
      </c>
      <c r="H17" s="30"/>
      <c r="AB17" s="31"/>
      <c r="AC17" s="31"/>
    </row>
    <row r="18" spans="1:29" ht="13.5" thickTop="1">
      <c r="A18" s="2"/>
      <c r="B18" s="162" t="s">
        <v>73</v>
      </c>
      <c r="C18" s="475">
        <f>SUM(C6:C17)</f>
        <v>1887444.9591489658</v>
      </c>
      <c r="D18" s="475">
        <f>SUM(D6:D17)</f>
        <v>1051965.5863518859</v>
      </c>
      <c r="E18" s="475">
        <f>SUM(E6:E17)</f>
        <v>1802635.3668811198</v>
      </c>
      <c r="F18" s="476">
        <f>SUM(F6:F17)</f>
        <v>190663.32467361999</v>
      </c>
      <c r="G18" s="477">
        <f>SUM(C18:F18)</f>
        <v>4932709.2370555913</v>
      </c>
      <c r="H18" s="2"/>
      <c r="AB18" s="31"/>
      <c r="AC18" s="31"/>
    </row>
    <row r="19" spans="1:29" ht="15.75" customHeight="1" thickBot="1">
      <c r="A19" s="2"/>
      <c r="B19" s="165"/>
      <c r="C19" s="255">
        <f>+C18/$G$18</f>
        <v>0.38263860050174175</v>
      </c>
      <c r="D19" s="255">
        <f>+D18/$G$18</f>
        <v>0.21326324658451185</v>
      </c>
      <c r="E19" s="255">
        <f>+E18/$G$18</f>
        <v>0.36544529187719565</v>
      </c>
      <c r="F19" s="256">
        <f>+F18/$G$18</f>
        <v>3.8652861036550738E-2</v>
      </c>
      <c r="G19" s="257"/>
      <c r="H19" s="2"/>
      <c r="AB19" s="31"/>
      <c r="AC19" s="31"/>
    </row>
    <row r="20" spans="1:29">
      <c r="A20" s="2"/>
      <c r="B20" s="2"/>
      <c r="C20" s="2"/>
      <c r="D20" s="2"/>
      <c r="E20" s="2"/>
      <c r="F20" s="258"/>
      <c r="G20" s="2"/>
      <c r="H20" s="1286"/>
      <c r="I20" s="1565"/>
      <c r="AB20" s="31"/>
      <c r="AC20" s="31"/>
    </row>
    <row r="21" spans="1:29">
      <c r="A21" s="2"/>
      <c r="B21" s="2"/>
      <c r="C21" s="2"/>
      <c r="D21" s="2"/>
      <c r="E21" s="2"/>
      <c r="F21" s="2"/>
      <c r="G21" s="158"/>
      <c r="H21" s="2"/>
      <c r="AB21" s="31"/>
      <c r="AC21" s="31"/>
    </row>
    <row r="22" spans="1:29">
      <c r="A22" s="2"/>
      <c r="B22" s="2"/>
      <c r="C22" s="2"/>
      <c r="D22" s="2"/>
      <c r="E22" s="2"/>
      <c r="F22" s="2"/>
      <c r="G22" s="2"/>
      <c r="H22" s="2"/>
      <c r="AB22" s="31"/>
      <c r="AC22" s="31"/>
    </row>
    <row r="23" spans="1:29">
      <c r="A23" s="2"/>
      <c r="B23" s="2"/>
      <c r="C23" s="2"/>
      <c r="D23" s="2"/>
      <c r="E23" s="2"/>
      <c r="F23" s="2"/>
      <c r="G23" s="2"/>
      <c r="H23" s="2"/>
      <c r="AB23" s="31"/>
      <c r="AC23" s="31"/>
    </row>
    <row r="24" spans="1:29">
      <c r="A24" s="2"/>
      <c r="B24" s="2"/>
      <c r="C24" s="2"/>
      <c r="D24" s="2"/>
      <c r="E24" s="2"/>
      <c r="F24" s="2"/>
      <c r="G24" s="2"/>
      <c r="H24" s="2"/>
      <c r="AB24" s="31"/>
      <c r="AC24" s="31"/>
    </row>
    <row r="25" spans="1:29">
      <c r="A25" s="2"/>
      <c r="B25" s="2"/>
      <c r="C25" s="2"/>
      <c r="D25" s="2"/>
      <c r="E25" s="2"/>
      <c r="F25" s="2"/>
      <c r="G25" s="2"/>
      <c r="H25" s="2"/>
      <c r="AB25" s="31"/>
      <c r="AC25" s="31"/>
    </row>
    <row r="26" spans="1:29">
      <c r="A26" s="2"/>
      <c r="B26" s="2"/>
      <c r="C26" s="2"/>
      <c r="D26" s="2"/>
      <c r="E26" s="2"/>
      <c r="F26" s="2"/>
      <c r="G26" s="2"/>
      <c r="H26" s="2"/>
      <c r="AB26" s="31"/>
      <c r="AC26" s="31"/>
    </row>
    <row r="27" spans="1:29">
      <c r="A27" s="2"/>
      <c r="B27" s="2"/>
      <c r="C27" s="2"/>
      <c r="D27" s="2"/>
      <c r="E27" s="2"/>
      <c r="F27" s="2"/>
      <c r="G27" s="2"/>
      <c r="H27" s="2"/>
      <c r="AB27" s="259"/>
    </row>
    <row r="28" spans="1:29">
      <c r="A28" s="2"/>
      <c r="B28" s="2"/>
      <c r="C28" s="2"/>
      <c r="D28" s="2"/>
      <c r="E28" s="2"/>
      <c r="F28" s="2"/>
      <c r="G28" s="2"/>
      <c r="H28" s="2"/>
      <c r="AB28" s="259"/>
    </row>
    <row r="29" spans="1:29">
      <c r="A29" s="2"/>
      <c r="B29" s="2"/>
      <c r="C29" s="2"/>
      <c r="D29" s="2"/>
      <c r="E29" s="2"/>
      <c r="F29" s="2"/>
      <c r="G29" s="2"/>
      <c r="H29" s="2"/>
      <c r="AB29" s="259"/>
    </row>
    <row r="30" spans="1:29">
      <c r="A30" s="2"/>
      <c r="B30" s="2"/>
      <c r="C30" s="2"/>
      <c r="D30" s="2"/>
      <c r="E30" s="2"/>
      <c r="F30" s="2"/>
      <c r="G30" s="2"/>
      <c r="H30" s="2"/>
    </row>
    <row r="31" spans="1:29">
      <c r="A31" s="2"/>
      <c r="B31" s="2"/>
      <c r="C31" s="2"/>
      <c r="D31" s="2"/>
      <c r="E31" s="2"/>
      <c r="F31" s="2"/>
      <c r="G31" s="2"/>
      <c r="H31" s="2"/>
    </row>
    <row r="32" spans="1:29">
      <c r="A32" s="2"/>
      <c r="B32" s="2"/>
      <c r="C32" s="2"/>
      <c r="D32" s="2"/>
      <c r="E32" s="2"/>
      <c r="F32" s="2"/>
      <c r="G32" s="2"/>
      <c r="H32" s="2"/>
    </row>
    <row r="33" spans="1:35">
      <c r="A33" s="2"/>
      <c r="B33" s="2"/>
      <c r="C33" s="2"/>
      <c r="D33" s="2"/>
      <c r="E33" s="2"/>
      <c r="F33" s="2"/>
      <c r="G33" s="2"/>
      <c r="H33" s="2"/>
    </row>
    <row r="34" spans="1:35">
      <c r="A34" s="2"/>
      <c r="B34" s="2"/>
      <c r="C34" s="2"/>
      <c r="D34" s="2"/>
      <c r="E34" s="2"/>
      <c r="F34" s="2"/>
      <c r="G34" s="2"/>
      <c r="H34" s="2"/>
    </row>
    <row r="35" spans="1:35">
      <c r="A35" s="2"/>
      <c r="B35" s="2"/>
      <c r="C35" s="2"/>
      <c r="D35" s="2"/>
      <c r="E35" s="2"/>
      <c r="F35" s="2"/>
      <c r="G35" s="2"/>
      <c r="H35" s="2"/>
    </row>
    <row r="36" spans="1:35">
      <c r="A36" s="2"/>
      <c r="B36" s="2"/>
      <c r="C36" s="2"/>
      <c r="D36" s="2"/>
      <c r="E36" s="2"/>
      <c r="F36" s="2"/>
      <c r="G36" s="2"/>
      <c r="H36" s="2"/>
    </row>
    <row r="37" spans="1:35">
      <c r="A37" s="2"/>
      <c r="B37" s="2"/>
      <c r="C37" s="2"/>
      <c r="D37" s="2"/>
      <c r="E37" s="2"/>
      <c r="F37" s="2"/>
      <c r="G37" s="2"/>
      <c r="H37" s="2"/>
    </row>
    <row r="38" spans="1:35">
      <c r="A38" s="2"/>
      <c r="B38" s="2"/>
      <c r="C38" s="2"/>
      <c r="D38" s="2"/>
      <c r="E38" s="2"/>
      <c r="F38" s="2"/>
      <c r="G38" s="2"/>
      <c r="H38" s="2"/>
    </row>
    <row r="39" spans="1:35">
      <c r="A39" s="2"/>
      <c r="B39" s="2"/>
      <c r="C39" s="2"/>
      <c r="D39" s="2"/>
      <c r="E39" s="2"/>
      <c r="F39" s="2"/>
      <c r="G39" s="2"/>
      <c r="H39" s="2"/>
      <c r="AB39" s="250"/>
      <c r="AC39" s="250"/>
    </row>
    <row r="40" spans="1:35">
      <c r="A40" s="2"/>
      <c r="B40" s="2"/>
      <c r="C40" s="2"/>
      <c r="D40" s="2"/>
      <c r="E40" s="2"/>
      <c r="F40" s="2"/>
      <c r="G40" s="2"/>
      <c r="H40" s="2"/>
    </row>
    <row r="41" spans="1:35">
      <c r="A41" s="2"/>
      <c r="B41" s="2"/>
      <c r="C41" s="2"/>
      <c r="D41" s="2"/>
      <c r="E41" s="2"/>
      <c r="F41" s="2"/>
      <c r="G41" s="2"/>
      <c r="H41" s="2"/>
    </row>
    <row r="42" spans="1:35">
      <c r="A42" s="2"/>
      <c r="B42" s="2"/>
      <c r="C42" s="2"/>
      <c r="D42" s="2"/>
      <c r="E42" s="2"/>
      <c r="F42" s="2"/>
      <c r="G42" s="2"/>
      <c r="H42" s="2"/>
    </row>
    <row r="43" spans="1:35">
      <c r="A43" s="2"/>
      <c r="B43" s="2"/>
      <c r="C43" s="2"/>
      <c r="D43" s="2"/>
      <c r="E43" s="2"/>
      <c r="F43" s="2"/>
      <c r="G43" s="2"/>
      <c r="H43" s="2"/>
    </row>
    <row r="44" spans="1:35">
      <c r="A44" s="2"/>
      <c r="B44" s="2"/>
      <c r="C44" s="2"/>
      <c r="D44" s="2"/>
      <c r="E44" s="2"/>
      <c r="F44" s="2"/>
      <c r="G44" s="2"/>
      <c r="H44" s="2"/>
    </row>
    <row r="45" spans="1:35">
      <c r="A45" s="2"/>
      <c r="B45" s="2"/>
      <c r="C45" s="2"/>
      <c r="D45" s="2"/>
      <c r="E45" s="2"/>
      <c r="F45" s="2"/>
      <c r="G45" s="2"/>
      <c r="H45" s="2"/>
      <c r="AB45" s="15"/>
      <c r="AC45" s="15"/>
      <c r="AD45" s="15"/>
      <c r="AE45" s="15"/>
      <c r="AF45" s="15"/>
      <c r="AG45" s="15"/>
      <c r="AH45" s="15"/>
      <c r="AI45" s="15"/>
    </row>
    <row r="46" spans="1:35">
      <c r="A46" s="2"/>
      <c r="B46" s="2"/>
      <c r="C46" s="2"/>
      <c r="D46" s="2"/>
      <c r="E46" s="2"/>
      <c r="F46" s="2"/>
      <c r="G46" s="2"/>
      <c r="H46" s="2"/>
      <c r="AB46" s="15"/>
      <c r="AC46" s="15"/>
      <c r="AD46" s="15"/>
      <c r="AE46" s="15"/>
      <c r="AF46" s="15"/>
      <c r="AG46" s="15"/>
      <c r="AH46" s="15"/>
      <c r="AI46" s="15"/>
    </row>
    <row r="47" spans="1:35">
      <c r="A47" s="2"/>
      <c r="B47" s="2"/>
      <c r="C47" s="2"/>
      <c r="D47" s="2"/>
      <c r="E47" s="2"/>
      <c r="F47" s="2"/>
      <c r="G47" s="2"/>
      <c r="H47" s="2"/>
      <c r="AB47" s="15"/>
      <c r="AC47" s="15"/>
      <c r="AD47" s="15"/>
      <c r="AE47" s="15"/>
      <c r="AF47" s="15"/>
      <c r="AG47" s="15"/>
      <c r="AH47" s="15"/>
      <c r="AI47" s="15"/>
    </row>
    <row r="48" spans="1:35">
      <c r="A48" s="2"/>
      <c r="B48" s="2"/>
      <c r="C48" s="2"/>
      <c r="D48" s="2"/>
      <c r="E48" s="2"/>
      <c r="F48" s="2"/>
      <c r="G48" s="2"/>
      <c r="H48" s="2"/>
      <c r="AB48" s="15"/>
      <c r="AC48" s="15"/>
      <c r="AD48" s="15"/>
      <c r="AE48" s="15"/>
      <c r="AF48" s="15"/>
      <c r="AG48" s="15"/>
      <c r="AH48" s="15"/>
      <c r="AI48" s="15"/>
    </row>
    <row r="49" spans="1:37">
      <c r="A49" s="2"/>
      <c r="B49" s="2"/>
      <c r="C49" s="2"/>
      <c r="D49" s="2"/>
      <c r="E49" s="2"/>
      <c r="F49" s="2"/>
      <c r="G49" s="2"/>
      <c r="H49" s="2"/>
      <c r="AB49" s="15"/>
      <c r="AC49" s="15"/>
      <c r="AD49" s="15"/>
      <c r="AE49" s="15"/>
      <c r="AF49" s="52"/>
      <c r="AG49" s="52"/>
      <c r="AH49" s="15"/>
      <c r="AI49" s="15"/>
    </row>
    <row r="50" spans="1:37">
      <c r="AB50" s="15"/>
      <c r="AC50" s="15"/>
      <c r="AD50" s="15"/>
      <c r="AE50" s="15"/>
      <c r="AF50" s="15"/>
      <c r="AG50" s="15"/>
      <c r="AH50" s="15"/>
      <c r="AI50" s="15"/>
    </row>
    <row r="51" spans="1:37">
      <c r="AB51" s="15"/>
      <c r="AC51" s="15"/>
      <c r="AD51" s="15"/>
      <c r="AE51" s="15"/>
      <c r="AF51" s="15"/>
      <c r="AG51" s="15"/>
      <c r="AH51" s="15"/>
      <c r="AI51" s="15"/>
    </row>
    <row r="52" spans="1:37">
      <c r="B52" s="1326"/>
      <c r="C52" s="1326"/>
      <c r="D52" s="1326"/>
      <c r="E52" s="1326"/>
      <c r="F52" s="1326"/>
      <c r="G52" s="1326"/>
      <c r="H52" s="1329"/>
      <c r="AB52" s="15"/>
      <c r="AC52" s="15"/>
      <c r="AD52" s="15"/>
      <c r="AE52" s="15"/>
      <c r="AF52" s="15"/>
      <c r="AG52" s="15"/>
      <c r="AH52" s="15"/>
      <c r="AI52" s="15"/>
      <c r="AJ52" s="15"/>
    </row>
    <row r="53" spans="1:37">
      <c r="B53" s="1326"/>
      <c r="C53" s="1566" t="s">
        <v>123</v>
      </c>
      <c r="D53" s="1566" t="s">
        <v>124</v>
      </c>
      <c r="E53" s="1566" t="s">
        <v>125</v>
      </c>
      <c r="F53" s="1566" t="s">
        <v>200</v>
      </c>
      <c r="G53" s="1326"/>
      <c r="H53" s="1329"/>
      <c r="AB53" s="15"/>
      <c r="AC53" s="15"/>
      <c r="AD53" s="15"/>
      <c r="AE53" s="15"/>
      <c r="AF53" s="15"/>
      <c r="AG53" s="15"/>
      <c r="AH53" s="15"/>
      <c r="AI53" s="15"/>
      <c r="AJ53" s="15"/>
    </row>
    <row r="54" spans="1:37">
      <c r="B54" s="1326"/>
      <c r="C54" s="1567">
        <f>+C18</f>
        <v>1887444.9591489658</v>
      </c>
      <c r="D54" s="1567">
        <f>+D18</f>
        <v>1051965.5863518859</v>
      </c>
      <c r="E54" s="1567">
        <f>+E18</f>
        <v>1802635.3668811198</v>
      </c>
      <c r="F54" s="1567">
        <f>+F18</f>
        <v>190663.32467361999</v>
      </c>
      <c r="G54" s="1326"/>
      <c r="H54" s="1329"/>
      <c r="AB54" s="19"/>
      <c r="AC54" s="19"/>
      <c r="AD54" s="19"/>
      <c r="AE54" s="19"/>
      <c r="AF54" s="19"/>
      <c r="AG54" s="19"/>
      <c r="AH54" s="19"/>
      <c r="AI54" s="19"/>
      <c r="AJ54" s="19"/>
      <c r="AK54" s="28"/>
    </row>
    <row r="55" spans="1:37">
      <c r="B55" s="1326"/>
      <c r="C55" s="1548">
        <f>+C54/$G$18</f>
        <v>0.38263860050174175</v>
      </c>
      <c r="D55" s="1548">
        <f t="shared" ref="D55:F55" si="1">+D54/$G$18</f>
        <v>0.21326324658451185</v>
      </c>
      <c r="E55" s="1548">
        <f t="shared" si="1"/>
        <v>0.36544529187719565</v>
      </c>
      <c r="F55" s="1548">
        <f t="shared" si="1"/>
        <v>3.8652861036550738E-2</v>
      </c>
      <c r="G55" s="1326"/>
      <c r="H55" s="1329"/>
      <c r="AB55" s="19"/>
      <c r="AC55" s="19"/>
      <c r="AD55" s="19"/>
      <c r="AE55" s="19"/>
      <c r="AF55" s="19"/>
      <c r="AG55" s="19"/>
      <c r="AH55" s="19"/>
      <c r="AI55" s="19"/>
      <c r="AJ55" s="15"/>
    </row>
    <row r="56" spans="1:37">
      <c r="B56" s="1326"/>
      <c r="C56" s="1326"/>
      <c r="D56" s="1326"/>
      <c r="E56" s="1326"/>
      <c r="F56" s="1326"/>
      <c r="G56" s="1326"/>
      <c r="H56" s="1329"/>
      <c r="AB56" s="19"/>
      <c r="AC56" s="19"/>
      <c r="AD56" s="19"/>
      <c r="AE56" s="19"/>
      <c r="AF56" s="19"/>
      <c r="AG56" s="19"/>
      <c r="AH56" s="19"/>
      <c r="AI56" s="19"/>
      <c r="AJ56" s="15"/>
    </row>
    <row r="57" spans="1:37">
      <c r="B57" s="1326"/>
      <c r="C57" s="1326"/>
      <c r="D57" s="1326"/>
      <c r="E57" s="1326"/>
      <c r="F57" s="1326"/>
      <c r="G57" s="1326"/>
      <c r="H57" s="1329"/>
      <c r="AB57" s="19"/>
      <c r="AC57" s="19"/>
      <c r="AD57" s="19"/>
      <c r="AE57" s="19"/>
      <c r="AF57" s="19"/>
      <c r="AG57" s="19"/>
      <c r="AH57" s="19"/>
      <c r="AI57" s="19"/>
      <c r="AJ57" s="15"/>
    </row>
    <row r="58" spans="1:37">
      <c r="B58" s="1326"/>
      <c r="C58" s="1326"/>
      <c r="D58" s="1326"/>
      <c r="E58" s="1326"/>
      <c r="F58" s="1326"/>
      <c r="G58" s="1326"/>
      <c r="H58" s="1329"/>
      <c r="AB58" s="19"/>
      <c r="AC58" s="19"/>
      <c r="AD58" s="19"/>
      <c r="AE58" s="19"/>
      <c r="AF58" s="19"/>
      <c r="AG58" s="19"/>
      <c r="AH58" s="19"/>
      <c r="AI58" s="19"/>
      <c r="AJ58" s="15"/>
    </row>
    <row r="59" spans="1:37">
      <c r="B59" s="1326"/>
      <c r="C59" s="1326"/>
      <c r="D59" s="1326"/>
      <c r="E59" s="1326"/>
      <c r="F59" s="1326"/>
      <c r="G59" s="1326"/>
      <c r="H59" s="1329"/>
      <c r="AB59" s="19"/>
      <c r="AC59" s="19"/>
      <c r="AD59" s="19"/>
      <c r="AE59" s="19"/>
      <c r="AF59" s="19"/>
      <c r="AG59" s="19"/>
      <c r="AH59" s="19"/>
      <c r="AI59" s="19"/>
      <c r="AJ59" s="15"/>
    </row>
    <row r="60" spans="1:37">
      <c r="B60" s="1326"/>
      <c r="C60" s="1326"/>
      <c r="D60" s="1326"/>
      <c r="E60" s="1326"/>
      <c r="F60" s="1326"/>
      <c r="G60" s="1326"/>
      <c r="H60" s="1329"/>
      <c r="AB60" s="19"/>
      <c r="AC60" s="19"/>
      <c r="AD60" s="19"/>
      <c r="AE60" s="19"/>
      <c r="AF60" s="19"/>
      <c r="AG60" s="19"/>
      <c r="AH60" s="19"/>
      <c r="AI60" s="19"/>
      <c r="AJ60" s="15"/>
    </row>
    <row r="61" spans="1:37">
      <c r="B61" s="587"/>
      <c r="C61" s="587"/>
      <c r="D61" s="587"/>
      <c r="E61" s="587"/>
      <c r="F61" s="587"/>
      <c r="G61" s="587"/>
      <c r="H61" s="586"/>
      <c r="AB61" s="19"/>
      <c r="AC61" s="19"/>
      <c r="AD61" s="19"/>
      <c r="AE61" s="19"/>
      <c r="AF61" s="19"/>
      <c r="AG61" s="19"/>
      <c r="AH61" s="19"/>
      <c r="AI61" s="19"/>
      <c r="AJ61" s="15"/>
    </row>
    <row r="62" spans="1:37">
      <c r="AB62" s="19"/>
      <c r="AC62" s="19"/>
      <c r="AD62" s="19"/>
      <c r="AE62" s="19"/>
      <c r="AF62" s="19"/>
      <c r="AG62" s="19"/>
      <c r="AH62" s="19"/>
      <c r="AI62" s="19"/>
      <c r="AJ62" s="15"/>
    </row>
    <row r="63" spans="1:37">
      <c r="AB63" s="19"/>
      <c r="AC63" s="19"/>
      <c r="AD63" s="19"/>
      <c r="AE63" s="19"/>
      <c r="AF63" s="19"/>
      <c r="AG63" s="19"/>
      <c r="AH63" s="19"/>
      <c r="AI63" s="19"/>
      <c r="AJ63" s="15"/>
    </row>
    <row r="64" spans="1:37">
      <c r="AB64" s="19"/>
      <c r="AC64" s="19"/>
      <c r="AD64" s="19"/>
      <c r="AE64" s="19"/>
      <c r="AF64" s="19"/>
      <c r="AG64" s="19"/>
      <c r="AH64" s="19"/>
      <c r="AI64" s="19"/>
      <c r="AJ64" s="15"/>
    </row>
    <row r="65" spans="28:36">
      <c r="AB65" s="19"/>
      <c r="AC65" s="19"/>
      <c r="AD65" s="19"/>
      <c r="AE65" s="19"/>
      <c r="AF65" s="19"/>
      <c r="AG65" s="19"/>
      <c r="AH65" s="19"/>
      <c r="AI65" s="19"/>
      <c r="AJ65" s="15"/>
    </row>
    <row r="66" spans="28:36">
      <c r="AB66" s="19"/>
      <c r="AC66" s="19"/>
      <c r="AD66" s="19"/>
      <c r="AE66" s="19"/>
      <c r="AF66" s="19"/>
      <c r="AG66" s="19"/>
      <c r="AH66" s="19"/>
      <c r="AI66" s="19"/>
      <c r="AJ66" s="15"/>
    </row>
    <row r="67" spans="28:36">
      <c r="AB67" s="15"/>
      <c r="AC67" s="15"/>
      <c r="AD67" s="15"/>
      <c r="AE67" s="15"/>
      <c r="AF67" s="15"/>
      <c r="AG67" s="15"/>
      <c r="AH67" s="15"/>
      <c r="AI67" s="15"/>
      <c r="AJ67" s="15"/>
    </row>
    <row r="68" spans="28:36">
      <c r="AB68" s="15"/>
      <c r="AC68" s="15"/>
      <c r="AD68" s="15"/>
      <c r="AE68" s="15"/>
      <c r="AF68" s="15"/>
      <c r="AG68" s="15"/>
      <c r="AH68" s="15"/>
      <c r="AI68" s="15"/>
      <c r="AJ68" s="15"/>
    </row>
    <row r="69" spans="28:36">
      <c r="AB69" s="15"/>
      <c r="AC69" s="15"/>
      <c r="AD69" s="15"/>
      <c r="AE69" s="15"/>
      <c r="AF69" s="15"/>
      <c r="AG69" s="15"/>
      <c r="AH69" s="15"/>
      <c r="AI69" s="15"/>
      <c r="AJ69" s="15"/>
    </row>
    <row r="70" spans="28:36">
      <c r="AB70" s="15"/>
      <c r="AC70" s="15"/>
      <c r="AD70" s="15"/>
      <c r="AE70" s="15"/>
      <c r="AF70" s="15"/>
      <c r="AG70" s="15"/>
      <c r="AH70" s="15"/>
      <c r="AI70" s="15"/>
      <c r="AJ70" s="15"/>
    </row>
    <row r="71" spans="28:36">
      <c r="AB71" s="15"/>
      <c r="AC71" s="15"/>
      <c r="AD71" s="15"/>
      <c r="AE71" s="15"/>
      <c r="AF71" s="15"/>
      <c r="AG71" s="15"/>
      <c r="AH71" s="15"/>
      <c r="AI71" s="15"/>
      <c r="AJ71" s="15"/>
    </row>
    <row r="72" spans="28:36">
      <c r="AB72" s="15"/>
      <c r="AC72" s="15"/>
      <c r="AD72" s="15"/>
      <c r="AE72" s="15"/>
      <c r="AF72" s="15"/>
      <c r="AG72" s="15"/>
      <c r="AH72" s="15"/>
      <c r="AI72" s="15"/>
      <c r="AJ72" s="15"/>
    </row>
    <row r="73" spans="28:36">
      <c r="AB73" s="15"/>
      <c r="AC73" s="15"/>
      <c r="AD73" s="15"/>
      <c r="AE73" s="15"/>
      <c r="AF73" s="15"/>
      <c r="AG73" s="15"/>
      <c r="AH73" s="15"/>
      <c r="AI73" s="15"/>
      <c r="AJ73" s="15"/>
    </row>
    <row r="74" spans="28:36">
      <c r="AB74" s="15"/>
      <c r="AC74" s="15"/>
      <c r="AD74" s="15"/>
      <c r="AE74" s="15"/>
      <c r="AF74" s="15"/>
      <c r="AG74" s="15"/>
      <c r="AH74" s="15"/>
      <c r="AI74" s="15"/>
      <c r="AJ74" s="15"/>
    </row>
    <row r="75" spans="28:36">
      <c r="AB75" s="15"/>
      <c r="AC75" s="15"/>
      <c r="AD75" s="15"/>
      <c r="AE75" s="15"/>
      <c r="AF75" s="15"/>
      <c r="AG75" s="15"/>
      <c r="AH75" s="15"/>
      <c r="AI75" s="15"/>
      <c r="AJ75" s="15"/>
    </row>
    <row r="76" spans="28:36">
      <c r="AB76" s="15"/>
      <c r="AC76" s="15"/>
      <c r="AD76" s="15"/>
      <c r="AE76" s="15"/>
      <c r="AF76" s="15"/>
      <c r="AG76" s="15"/>
      <c r="AH76" s="15"/>
      <c r="AI76" s="15"/>
      <c r="AJ76" s="15"/>
    </row>
    <row r="77" spans="28:36">
      <c r="AB77" s="15"/>
      <c r="AC77" s="15"/>
      <c r="AD77" s="15"/>
      <c r="AE77" s="15"/>
      <c r="AF77" s="15"/>
      <c r="AG77" s="15"/>
      <c r="AH77" s="15"/>
      <c r="AI77" s="15"/>
      <c r="AJ77" s="15"/>
    </row>
    <row r="78" spans="28:36">
      <c r="AB78" s="15"/>
      <c r="AC78" s="15"/>
      <c r="AD78" s="15"/>
      <c r="AE78" s="15"/>
      <c r="AF78" s="15"/>
      <c r="AG78" s="15"/>
      <c r="AH78" s="15"/>
      <c r="AI78" s="15"/>
      <c r="AJ78" s="15"/>
    </row>
    <row r="79" spans="28:36">
      <c r="AB79" s="15"/>
      <c r="AC79" s="15"/>
      <c r="AD79" s="15"/>
      <c r="AE79" s="15"/>
      <c r="AF79" s="15"/>
      <c r="AG79" s="15"/>
      <c r="AH79" s="15"/>
      <c r="AI79" s="15"/>
      <c r="AJ79" s="15"/>
    </row>
    <row r="80" spans="28:36">
      <c r="AB80" s="15"/>
      <c r="AC80" s="15"/>
      <c r="AD80" s="15"/>
      <c r="AE80" s="15"/>
      <c r="AF80" s="15"/>
      <c r="AG80" s="15"/>
      <c r="AH80" s="15"/>
      <c r="AI80" s="15"/>
      <c r="AJ80" s="15"/>
    </row>
    <row r="81" spans="28:36">
      <c r="AB81" s="15"/>
      <c r="AC81" s="15"/>
      <c r="AD81" s="15"/>
      <c r="AE81" s="15"/>
      <c r="AF81" s="15"/>
      <c r="AG81" s="15"/>
      <c r="AH81" s="15"/>
      <c r="AI81" s="15"/>
      <c r="AJ81" s="15"/>
    </row>
    <row r="82" spans="28:36">
      <c r="AB82" s="15"/>
      <c r="AC82" s="15"/>
      <c r="AD82" s="15"/>
      <c r="AE82" s="15"/>
      <c r="AF82" s="15"/>
      <c r="AG82" s="15"/>
      <c r="AH82" s="15"/>
      <c r="AI82" s="15"/>
      <c r="AJ82" s="15"/>
    </row>
    <row r="83" spans="28:36">
      <c r="AB83" s="15"/>
      <c r="AC83" s="15"/>
      <c r="AD83" s="15"/>
      <c r="AE83" s="15"/>
      <c r="AF83" s="15"/>
      <c r="AG83" s="15"/>
      <c r="AH83" s="15"/>
      <c r="AI83" s="15"/>
      <c r="AJ83" s="15"/>
    </row>
    <row r="84" spans="28:36">
      <c r="AB84" s="15"/>
      <c r="AC84" s="15"/>
      <c r="AD84" s="15"/>
      <c r="AE84" s="15"/>
      <c r="AF84" s="15"/>
      <c r="AG84" s="15"/>
      <c r="AH84" s="15"/>
      <c r="AI84" s="15"/>
      <c r="AJ84" s="15"/>
    </row>
  </sheetData>
  <printOptions horizontalCentered="1"/>
  <pageMargins left="0.78740157480314965" right="0.78740157480314965" top="0.59055118110236215" bottom="0.59055118110236215" header="0" footer="0"/>
  <pageSetup paperSize="9" scale="84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7">
    <pageSetUpPr fitToPage="1"/>
  </sheetPr>
  <dimension ref="A1:X77"/>
  <sheetViews>
    <sheetView view="pageBreakPreview" zoomScale="90" zoomScaleNormal="80" zoomScaleSheetLayoutView="90" workbookViewId="0">
      <selection activeCell="D7" sqref="D7"/>
    </sheetView>
  </sheetViews>
  <sheetFormatPr baseColWidth="10" defaultRowHeight="12.75"/>
  <cols>
    <col min="1" max="1" width="2.28515625" style="2" customWidth="1"/>
    <col min="2" max="2" width="3.7109375" customWidth="1"/>
    <col min="3" max="3" width="11.28515625" customWidth="1"/>
    <col min="5" max="5" width="10.28515625" customWidth="1"/>
    <col min="6" max="6" width="10.42578125" customWidth="1"/>
    <col min="7" max="7" width="9.140625" customWidth="1"/>
    <col min="8" max="8" width="16.140625" customWidth="1"/>
    <col min="9" max="9" width="9.7109375" customWidth="1"/>
    <col min="10" max="10" width="10" customWidth="1"/>
    <col min="11" max="11" width="12.42578125" customWidth="1"/>
    <col min="12" max="12" width="14.28515625" customWidth="1"/>
    <col min="13" max="13" width="17.7109375" customWidth="1"/>
    <col min="14" max="14" width="16.7109375" bestFit="1" customWidth="1"/>
    <col min="15" max="15" width="5.85546875" style="1329" customWidth="1"/>
    <col min="16" max="16" width="11.42578125" style="1398"/>
    <col min="17" max="17" width="11.5703125" style="1398" bestFit="1" customWidth="1"/>
    <col min="18" max="18" width="12.42578125" style="1398" bestFit="1" customWidth="1"/>
    <col min="19" max="19" width="17.5703125" style="1398" bestFit="1" customWidth="1"/>
    <col min="20" max="21" width="11.42578125" style="1333"/>
    <col min="22" max="22" width="18" style="1333" customWidth="1"/>
    <col min="23" max="24" width="11.42578125" style="1333"/>
  </cols>
  <sheetData>
    <row r="1" spans="1:24" ht="18">
      <c r="A1" s="11" t="s">
        <v>201</v>
      </c>
      <c r="C1" s="10"/>
      <c r="D1" s="10"/>
      <c r="E1" s="10"/>
      <c r="F1" s="10"/>
      <c r="G1" s="10"/>
      <c r="H1" s="2"/>
      <c r="I1" s="2"/>
      <c r="J1" s="2"/>
      <c r="K1" s="2"/>
      <c r="L1" s="2"/>
      <c r="M1" s="2"/>
      <c r="N1" s="2"/>
    </row>
    <row r="2" spans="1:24" ht="18.75" customHeight="1">
      <c r="B2" s="10"/>
      <c r="C2" s="10"/>
      <c r="D2" s="10"/>
      <c r="E2" s="10"/>
      <c r="F2" s="10"/>
      <c r="G2" s="10"/>
      <c r="H2" s="2"/>
      <c r="I2" s="2"/>
      <c r="J2" s="2"/>
      <c r="K2" s="2"/>
      <c r="L2" s="2"/>
      <c r="M2" s="2"/>
      <c r="N2" s="2"/>
    </row>
    <row r="3" spans="1:24" ht="15.75">
      <c r="B3" s="4" t="s">
        <v>202</v>
      </c>
      <c r="C3" s="10"/>
      <c r="D3" s="10"/>
      <c r="E3" s="10"/>
      <c r="F3" s="10"/>
      <c r="G3" s="10"/>
      <c r="H3" s="2"/>
      <c r="I3" s="2"/>
      <c r="J3" s="2"/>
      <c r="K3" s="2"/>
      <c r="L3" s="2"/>
      <c r="M3" s="2"/>
      <c r="N3" s="2"/>
    </row>
    <row r="4" spans="1:24" ht="13.5" thickBo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</row>
    <row r="5" spans="1:24" s="1" customFormat="1" ht="19.5" customHeight="1">
      <c r="A5" s="3"/>
      <c r="B5" s="1969" t="s">
        <v>140</v>
      </c>
      <c r="C5" s="2014" t="s">
        <v>84</v>
      </c>
      <c r="D5" s="1961"/>
      <c r="E5" s="1961"/>
      <c r="F5" s="1961"/>
      <c r="G5" s="1961"/>
      <c r="H5" s="2033" t="s">
        <v>189</v>
      </c>
      <c r="I5" s="2014" t="s">
        <v>105</v>
      </c>
      <c r="J5" s="1961"/>
      <c r="K5" s="1961"/>
      <c r="L5" s="1961"/>
      <c r="M5" s="2025" t="s">
        <v>190</v>
      </c>
      <c r="N5" s="2030" t="s">
        <v>141</v>
      </c>
      <c r="O5" s="1444"/>
      <c r="P5" s="1568"/>
      <c r="Q5" s="1568"/>
      <c r="R5" s="1568"/>
      <c r="S5" s="1568"/>
      <c r="T5" s="1569"/>
      <c r="U5" s="1569"/>
      <c r="V5" s="1569"/>
      <c r="W5" s="1569"/>
      <c r="X5" s="1569"/>
    </row>
    <row r="6" spans="1:24" s="1" customFormat="1" ht="19.5" customHeight="1" thickBot="1">
      <c r="A6" s="3"/>
      <c r="B6" s="2032"/>
      <c r="C6" s="1727" t="s">
        <v>86</v>
      </c>
      <c r="D6" s="1728" t="s">
        <v>46</v>
      </c>
      <c r="E6" s="1728" t="s">
        <v>47</v>
      </c>
      <c r="F6" s="1728" t="s">
        <v>48</v>
      </c>
      <c r="G6" s="1729" t="s">
        <v>49</v>
      </c>
      <c r="H6" s="2034"/>
      <c r="I6" s="1730" t="s">
        <v>46</v>
      </c>
      <c r="J6" s="1728" t="s">
        <v>47</v>
      </c>
      <c r="K6" s="1728" t="s">
        <v>48</v>
      </c>
      <c r="L6" s="1729" t="s">
        <v>49</v>
      </c>
      <c r="M6" s="2035"/>
      <c r="N6" s="2031"/>
      <c r="O6" s="1444"/>
      <c r="P6" s="1568"/>
      <c r="Q6" s="1568"/>
      <c r="R6" s="1568"/>
      <c r="S6" s="1568"/>
      <c r="T6" s="1569"/>
      <c r="U6" s="1569"/>
      <c r="V6" s="1569"/>
      <c r="W6" s="1569"/>
      <c r="X6" s="1569"/>
    </row>
    <row r="7" spans="1:24" s="1" customFormat="1" ht="19.5" customHeight="1" thickTop="1">
      <c r="A7" s="3"/>
      <c r="B7" s="181">
        <v>1</v>
      </c>
      <c r="C7" s="182" t="s">
        <v>89</v>
      </c>
      <c r="D7" s="260">
        <f>+'5.4.2'!D7/'5.3.2'!D7/10</f>
        <v>5.0896374442270798</v>
      </c>
      <c r="E7" s="261">
        <f>+'5.4.2'!F7/'5.3.2'!F7/10</f>
        <v>6.9188295270403328</v>
      </c>
      <c r="F7" s="261">
        <f>+'5.4.2'!H7/'5.3.2'!H7/10</f>
        <v>7.3100590347160379</v>
      </c>
      <c r="G7" s="1287">
        <f>+'5.4.2'!J7/'5.3.2'!J7/10</f>
        <v>7.0902059398610335</v>
      </c>
      <c r="H7" s="1289">
        <f>+'5.4.2'!L7/'5.3.2'!L7/10</f>
        <v>7.2601153319682767</v>
      </c>
      <c r="I7" s="483">
        <f>+'5.4.2'!M7/'5.3.2'!M7/10</f>
        <v>8.4504599164388114</v>
      </c>
      <c r="J7" s="261">
        <f>+'5.4.2'!O7/'5.3.2'!O7/10</f>
        <v>7.2937607463141862</v>
      </c>
      <c r="K7" s="261">
        <f>+'5.4.2'!Q7/'5.3.2'!Q7/10</f>
        <v>11.395695332375523</v>
      </c>
      <c r="L7" s="1297">
        <f>+'5.4.2'!S7/'5.3.2'!S7/10</f>
        <v>17.446287967228265</v>
      </c>
      <c r="M7" s="260">
        <f>+'5.4.2'!U7/'5.3.2'!U7/10</f>
        <v>15.978886327621685</v>
      </c>
      <c r="N7" s="478">
        <f>+'5.4.2'!V7/'5.3.2'!V7/10</f>
        <v>14.738326766449607</v>
      </c>
      <c r="O7" s="1570"/>
      <c r="P7" s="1325"/>
      <c r="Q7" s="1568"/>
      <c r="R7" s="1568"/>
      <c r="S7" s="1568"/>
      <c r="T7" s="1569"/>
      <c r="U7" s="1569"/>
      <c r="V7" s="1569"/>
      <c r="W7" s="1569"/>
      <c r="X7" s="1569"/>
    </row>
    <row r="8" spans="1:24" s="1" customFormat="1" ht="19.5" customHeight="1">
      <c r="A8" s="3"/>
      <c r="B8" s="181">
        <v>2</v>
      </c>
      <c r="C8" s="182" t="s">
        <v>90</v>
      </c>
      <c r="D8" s="260">
        <f>+'5.4.2'!D8/'5.3.2'!D8/10</f>
        <v>5.0601717954346821</v>
      </c>
      <c r="E8" s="261">
        <f>+'5.4.2'!F8/'5.3.2'!F8/10</f>
        <v>7.3237018144124546</v>
      </c>
      <c r="F8" s="261">
        <f>+'5.4.2'!H8/'5.3.2'!H8/10</f>
        <v>7.5708548187112559</v>
      </c>
      <c r="G8" s="1287">
        <f>+'5.4.2'!J8/'5.3.2'!J8/10</f>
        <v>4.9689237556067338</v>
      </c>
      <c r="H8" s="1289">
        <f>+'5.4.2'!L8/'5.3.2'!L8/10</f>
        <v>7.5330286305175749</v>
      </c>
      <c r="I8" s="483">
        <f>+'5.4.2'!M8/'5.3.2'!M8/10</f>
        <v>10.147336082642049</v>
      </c>
      <c r="J8" s="261">
        <f>+'5.4.2'!O8/'5.3.2'!O8/10</f>
        <v>9.4657742960749047</v>
      </c>
      <c r="K8" s="261">
        <f>+'5.4.2'!Q8/'5.3.2'!Q8/10</f>
        <v>11.852427203283783</v>
      </c>
      <c r="L8" s="1297">
        <f>+'5.4.2'!S8/'5.3.2'!S8/10</f>
        <v>17.719121001548736</v>
      </c>
      <c r="M8" s="260">
        <f>+'5.4.2'!U8/'5.3.2'!U8/10</f>
        <v>16.298438739859151</v>
      </c>
      <c r="N8" s="478">
        <f>+'5.4.2'!V8/'5.3.2'!V8/10</f>
        <v>15.081301453289191</v>
      </c>
      <c r="O8" s="1570"/>
      <c r="P8" s="1325"/>
      <c r="Q8" s="1568"/>
      <c r="R8" s="1568"/>
      <c r="S8" s="1568"/>
      <c r="T8" s="1569"/>
      <c r="U8" s="1569"/>
      <c r="V8" s="1569"/>
      <c r="W8" s="1569"/>
      <c r="X8" s="1569"/>
    </row>
    <row r="9" spans="1:24" s="1" customFormat="1" ht="19.5" customHeight="1">
      <c r="A9" s="3"/>
      <c r="B9" s="181">
        <v>3</v>
      </c>
      <c r="C9" s="182" t="s">
        <v>91</v>
      </c>
      <c r="D9" s="260">
        <f>+'5.4.2'!D9/'5.3.2'!D9/10</f>
        <v>5.0657054618267745</v>
      </c>
      <c r="E9" s="261">
        <f>+'5.4.2'!F9/'5.3.2'!F9/10</f>
        <v>6.765348238063349</v>
      </c>
      <c r="F9" s="261">
        <f>+'5.4.2'!H9/'5.3.2'!H9/10</f>
        <v>7.2364853525874837</v>
      </c>
      <c r="G9" s="1287">
        <f>+'5.4.2'!J9/'5.3.2'!J9/10</f>
        <v>10.513206611911965</v>
      </c>
      <c r="H9" s="1289">
        <f>+'5.4.2'!L9/'5.3.2'!L9/10</f>
        <v>7.1838872259852078</v>
      </c>
      <c r="I9" s="483">
        <f>+'5.4.2'!M9/'5.3.2'!M9/10</f>
        <v>9.6719762386127464</v>
      </c>
      <c r="J9" s="261">
        <f>+'5.4.2'!O9/'5.3.2'!O9/10</f>
        <v>8.0314277506811287</v>
      </c>
      <c r="K9" s="261">
        <f>+'5.4.2'!Q9/'5.3.2'!Q9/10</f>
        <v>11.950544119483826</v>
      </c>
      <c r="L9" s="1297">
        <f>+'5.4.2'!S9/'5.3.2'!S9/10</f>
        <v>17.891917444919194</v>
      </c>
      <c r="M9" s="260">
        <f>+'5.4.2'!U9/'5.3.2'!U9/10</f>
        <v>16.477522074097827</v>
      </c>
      <c r="N9" s="478">
        <f>+'5.4.2'!V9/'5.3.2'!V9/10</f>
        <v>15.14414630212128</v>
      </c>
      <c r="O9" s="1570"/>
      <c r="P9" s="1325"/>
      <c r="Q9" s="1568"/>
      <c r="R9" s="1568"/>
      <c r="S9" s="1568"/>
      <c r="T9" s="1569"/>
      <c r="U9" s="1569"/>
      <c r="V9" s="1569"/>
      <c r="W9" s="1569"/>
      <c r="X9" s="1569"/>
    </row>
    <row r="10" spans="1:24" s="1" customFormat="1" ht="19.5" customHeight="1">
      <c r="A10" s="3"/>
      <c r="B10" s="181">
        <v>4</v>
      </c>
      <c r="C10" s="182" t="s">
        <v>92</v>
      </c>
      <c r="D10" s="260">
        <f>+'5.4.2'!D10/'5.3.2'!D10/10</f>
        <v>5.2829822556555079</v>
      </c>
      <c r="E10" s="261">
        <f>+'5.4.2'!F10/'5.3.2'!F10/10</f>
        <v>7.2117273639330195</v>
      </c>
      <c r="F10" s="261">
        <f>+'5.4.2'!H10/'5.3.2'!H10/10</f>
        <v>7.597842360298694</v>
      </c>
      <c r="G10" s="1287">
        <f>+'5.4.2'!J10/'5.3.2'!J10/10</f>
        <v>8.795052130677524</v>
      </c>
      <c r="H10" s="1289">
        <f>+'5.4.2'!L10/'5.3.2'!L10/10</f>
        <v>7.5481927952092445</v>
      </c>
      <c r="I10" s="483">
        <f>+'5.4.2'!M10/'5.3.2'!M10/10</f>
        <v>10.328466575891055</v>
      </c>
      <c r="J10" s="261">
        <f>+'5.4.2'!O10/'5.3.2'!O10/10</f>
        <v>8.1018730855475525</v>
      </c>
      <c r="K10" s="261">
        <f>+'5.4.2'!Q10/'5.3.2'!Q10/10</f>
        <v>11.924633596984126</v>
      </c>
      <c r="L10" s="1297">
        <f>+'5.4.2'!S10/'5.3.2'!S10/10</f>
        <v>17.914687353387759</v>
      </c>
      <c r="M10" s="260">
        <f>+'5.4.2'!U10/'5.3.2'!U10/10</f>
        <v>16.474327611643893</v>
      </c>
      <c r="N10" s="478">
        <f>+'5.4.2'!V10/'5.3.2'!V10/10</f>
        <v>15.263193726403074</v>
      </c>
      <c r="O10" s="1570"/>
      <c r="P10" s="1325"/>
      <c r="Q10" s="1568"/>
      <c r="R10" s="1568"/>
      <c r="S10" s="1568"/>
      <c r="T10" s="1569"/>
      <c r="U10" s="1569"/>
      <c r="V10" s="1569"/>
      <c r="W10" s="1569"/>
      <c r="X10" s="1569"/>
    </row>
    <row r="11" spans="1:24" s="1" customFormat="1" ht="19.5" customHeight="1">
      <c r="A11" s="3"/>
      <c r="B11" s="181">
        <v>5</v>
      </c>
      <c r="C11" s="182" t="s">
        <v>93</v>
      </c>
      <c r="D11" s="260">
        <f>+'5.4.2'!D11/'5.3.2'!D11/10</f>
        <v>5.4130737611276647</v>
      </c>
      <c r="E11" s="261">
        <f>+'5.4.2'!F11/'5.3.2'!F11/10</f>
        <v>7.0538755765018877</v>
      </c>
      <c r="F11" s="261">
        <f>+'5.4.2'!H11/'5.3.2'!H11/10</f>
        <v>7.6470590148382893</v>
      </c>
      <c r="G11" s="1287">
        <f>+'5.4.2'!J11/'5.3.2'!J11/10</f>
        <v>7.9625793499157611</v>
      </c>
      <c r="H11" s="1289">
        <f>+'5.4.2'!L11/'5.3.2'!L11/10</f>
        <v>7.5830590253177874</v>
      </c>
      <c r="I11" s="483">
        <f>+'5.4.2'!M11/'5.3.2'!M11/10</f>
        <v>9.275066170998457</v>
      </c>
      <c r="J11" s="261">
        <f>+'5.4.2'!O11/'5.3.2'!O11/10</f>
        <v>8.2351639195548838</v>
      </c>
      <c r="K11" s="261">
        <f>+'5.4.2'!Q11/'5.3.2'!Q11/10</f>
        <v>12.166997677056361</v>
      </c>
      <c r="L11" s="1297">
        <f>+'5.4.2'!S11/'5.3.2'!S11/10</f>
        <v>17.826047238851224</v>
      </c>
      <c r="M11" s="260">
        <f>+'5.4.2'!U11/'5.3.2'!U11/10</f>
        <v>16.502961631579343</v>
      </c>
      <c r="N11" s="478">
        <f>+'5.4.2'!V11/'5.3.2'!V11/10</f>
        <v>15.213969382436877</v>
      </c>
      <c r="O11" s="1570"/>
      <c r="P11" s="1325"/>
      <c r="Q11" s="1568"/>
      <c r="R11" s="1568"/>
      <c r="S11" s="1568"/>
      <c r="T11" s="1569"/>
      <c r="U11" s="1569"/>
      <c r="V11" s="1569"/>
      <c r="W11" s="1569"/>
      <c r="X11" s="1569"/>
    </row>
    <row r="12" spans="1:24" s="1" customFormat="1" ht="19.5" customHeight="1" thickBot="1">
      <c r="A12" s="3"/>
      <c r="B12" s="181">
        <v>6</v>
      </c>
      <c r="C12" s="182" t="s">
        <v>94</v>
      </c>
      <c r="D12" s="260">
        <f>+'5.4.2'!D12/'5.3.2'!D12/10</f>
        <v>5.5582644699420314</v>
      </c>
      <c r="E12" s="261">
        <f>+'5.4.2'!F12/'5.3.2'!F12/10</f>
        <v>7.0913884128202795</v>
      </c>
      <c r="F12" s="261">
        <f>+'5.4.2'!H12/'5.3.2'!H12/10</f>
        <v>7.7350602499862289</v>
      </c>
      <c r="G12" s="1287">
        <f>+'5.4.2'!J12/'5.3.2'!J12/10</f>
        <v>5.8935667883723113</v>
      </c>
      <c r="H12" s="1289">
        <f>+'5.4.2'!L12/'5.3.2'!L12/10</f>
        <v>7.6629229693274281</v>
      </c>
      <c r="I12" s="483">
        <f>+'5.4.2'!M12/'5.3.2'!M12/10</f>
        <v>9.2234169301619158</v>
      </c>
      <c r="J12" s="261">
        <f>+'5.4.2'!O12/'5.3.2'!O12/10</f>
        <v>7.6096152651367053</v>
      </c>
      <c r="K12" s="261">
        <f>+'5.4.2'!Q12/'5.3.2'!Q12/10</f>
        <v>12.290557636765429</v>
      </c>
      <c r="L12" s="1297">
        <f>+'5.4.2'!S12/'5.3.2'!S12/10</f>
        <v>17.907191801746556</v>
      </c>
      <c r="M12" s="260">
        <f>+'5.4.2'!U12/'5.3.2'!U12/10</f>
        <v>16.615346888215242</v>
      </c>
      <c r="N12" s="478">
        <f>+'5.4.2'!V12/'5.3.2'!V12/10</f>
        <v>15.364753987413675</v>
      </c>
      <c r="O12" s="1570"/>
      <c r="P12" s="1325"/>
      <c r="Q12" s="1568"/>
      <c r="R12" s="1568"/>
      <c r="S12" s="1568"/>
      <c r="T12" s="1569"/>
      <c r="U12" s="1569"/>
      <c r="V12" s="1569"/>
      <c r="W12" s="1569"/>
      <c r="X12" s="1569"/>
    </row>
    <row r="13" spans="1:24" s="1" customFormat="1" ht="19.5" customHeight="1" thickTop="1">
      <c r="A13" s="3"/>
      <c r="B13" s="2021" t="s">
        <v>95</v>
      </c>
      <c r="C13" s="2022"/>
      <c r="D13" s="263">
        <f>+'5.4.2'!D13/'5.3.2'!D13/10</f>
        <v>5.245544719282206</v>
      </c>
      <c r="E13" s="264">
        <f>+'5.4.2'!F13/'5.3.2'!F13/10</f>
        <v>7.0564704090598465</v>
      </c>
      <c r="F13" s="264">
        <f>+'5.4.2'!H13/'5.3.2'!H13/10</f>
        <v>7.5097696342119065</v>
      </c>
      <c r="G13" s="1288">
        <f>+'5.4.2'!J13/'5.3.2'!J13/10</f>
        <v>6.9903491536317386</v>
      </c>
      <c r="H13" s="1290">
        <f>+'5.4.2'!L13/'5.3.2'!L13/10</f>
        <v>7.4556147957485974</v>
      </c>
      <c r="I13" s="484">
        <f>+'5.4.2'!M13/'5.3.2'!M13/10</f>
        <v>9.4369359205484589</v>
      </c>
      <c r="J13" s="264">
        <f>+'5.4.2'!O13/'5.3.2'!O13/10</f>
        <v>8.0208004333252898</v>
      </c>
      <c r="K13" s="264">
        <f>+'5.4.2'!Q13/'5.3.2'!Q13/10</f>
        <v>11.920645550007391</v>
      </c>
      <c r="L13" s="1298">
        <f>+'5.4.2'!S13/'5.3.2'!S13/10</f>
        <v>17.783182518740883</v>
      </c>
      <c r="M13" s="263">
        <f>+'5.4.2'!U13/'5.3.2'!U13/10</f>
        <v>16.388229227612456</v>
      </c>
      <c r="N13" s="479">
        <f>+'5.4.2'!V13/'5.3.2'!V13/10</f>
        <v>15.13071986269974</v>
      </c>
      <c r="O13" s="1570"/>
      <c r="P13" s="1325"/>
      <c r="Q13" s="1568"/>
      <c r="R13" s="1568"/>
      <c r="S13" s="1568"/>
      <c r="T13" s="1569"/>
      <c r="U13" s="1569"/>
      <c r="V13" s="1569"/>
      <c r="W13" s="1569"/>
      <c r="X13" s="1569"/>
    </row>
    <row r="14" spans="1:24" s="1" customFormat="1" ht="19.5" customHeight="1">
      <c r="A14" s="3"/>
      <c r="B14" s="201"/>
      <c r="C14" s="202"/>
      <c r="D14" s="265"/>
      <c r="E14" s="265"/>
      <c r="F14" s="265"/>
      <c r="G14" s="266"/>
      <c r="H14" s="265"/>
      <c r="I14" s="265"/>
      <c r="J14" s="265"/>
      <c r="K14" s="265"/>
      <c r="L14" s="265"/>
      <c r="M14" s="265"/>
      <c r="N14" s="480"/>
      <c r="O14" s="1444"/>
      <c r="P14" s="1325"/>
      <c r="Q14" s="1568"/>
      <c r="R14" s="1568"/>
      <c r="S14" s="1568"/>
      <c r="T14" s="1569"/>
      <c r="U14" s="1569"/>
      <c r="V14" s="1569"/>
      <c r="W14" s="1569"/>
      <c r="X14" s="1569"/>
    </row>
    <row r="15" spans="1:24" s="1" customFormat="1" ht="19.5" customHeight="1">
      <c r="A15" s="3"/>
      <c r="B15" s="206">
        <v>7</v>
      </c>
      <c r="C15" s="182" t="s">
        <v>96</v>
      </c>
      <c r="D15" s="260">
        <f>+'5.4.2'!D15/'5.3.2'!D15/10</f>
        <v>5.3988810259232762</v>
      </c>
      <c r="E15" s="267">
        <f>+'5.4.2'!F15/'5.3.2'!F15/10</f>
        <v>7.558032086337569</v>
      </c>
      <c r="F15" s="267">
        <f>+'5.4.2'!H15/'5.3.2'!H15/10</f>
        <v>7.6332080970636529</v>
      </c>
      <c r="G15" s="1291">
        <f>+'5.4.2'!J15/'5.3.2'!J15/10</f>
        <v>6.8909374848302871</v>
      </c>
      <c r="H15" s="1293">
        <f>+'5.4.2'!L15/'5.3.2'!L15/10</f>
        <v>7.6093433249425599</v>
      </c>
      <c r="I15" s="485">
        <f>+'5.4.2'!M15/'5.3.2'!M15/10</f>
        <v>9.2614216793295157</v>
      </c>
      <c r="J15" s="267">
        <f>+'5.4.2'!O15/'5.3.2'!O15/10</f>
        <v>8.840579804781477</v>
      </c>
      <c r="K15" s="267">
        <f>+'5.4.2'!Q15/'5.3.2'!Q15/10</f>
        <v>12.305509511244043</v>
      </c>
      <c r="L15" s="1299">
        <f>+'5.4.2'!S15/'5.3.2'!S15/10</f>
        <v>18.078040377009412</v>
      </c>
      <c r="M15" s="1301">
        <f>+'5.4.2'!U15/'5.3.2'!U15/10</f>
        <v>16.774691058133314</v>
      </c>
      <c r="N15" s="478">
        <f>+'5.4.2'!V15/'5.3.2'!V15/10</f>
        <v>15.474441061897295</v>
      </c>
      <c r="O15" s="1570"/>
      <c r="P15" s="1325"/>
      <c r="Q15" s="1568"/>
      <c r="R15" s="1568"/>
      <c r="S15" s="1568"/>
      <c r="T15" s="1569"/>
      <c r="U15" s="1569"/>
      <c r="V15" s="1569"/>
      <c r="W15" s="1569"/>
      <c r="X15" s="1569"/>
    </row>
    <row r="16" spans="1:24" s="1" customFormat="1" ht="19.5" customHeight="1">
      <c r="A16" s="3"/>
      <c r="B16" s="181">
        <v>8</v>
      </c>
      <c r="C16" s="182" t="s">
        <v>97</v>
      </c>
      <c r="D16" s="260">
        <f>+'5.4.2'!D16/'5.3.2'!D16/10</f>
        <v>5.0504336404658989</v>
      </c>
      <c r="E16" s="261">
        <f>+'5.4.2'!F16/'5.3.2'!F16/10</f>
        <v>6.9803951740320214</v>
      </c>
      <c r="F16" s="261">
        <f>+'5.4.2'!H16/'5.3.2'!H16/10</f>
        <v>7.2846614446431932</v>
      </c>
      <c r="G16" s="1287">
        <f>+'5.4.2'!J16/'5.3.2'!J16/10</f>
        <v>1.3438496529282657</v>
      </c>
      <c r="H16" s="1289">
        <f>+'5.4.2'!L16/'5.3.2'!L16/10</f>
        <v>7.2375352080684108</v>
      </c>
      <c r="I16" s="554">
        <f>+'5.4.2'!M16/'5.3.2'!M16/10</f>
        <v>8.396564269618688</v>
      </c>
      <c r="J16" s="261">
        <f>+'5.4.2'!O16/'5.3.2'!O16/10</f>
        <v>9.1561780969387456</v>
      </c>
      <c r="K16" s="261">
        <f>+'5.4.2'!Q16/'5.3.2'!Q16/10</f>
        <v>11.735269357225773</v>
      </c>
      <c r="L16" s="1297">
        <f>+'5.4.2'!S16/'5.3.2'!S16/10</f>
        <v>17.607598808885832</v>
      </c>
      <c r="M16" s="1302">
        <f>+'5.4.2'!U16/'5.3.2'!U16/10</f>
        <v>16.291743759499944</v>
      </c>
      <c r="N16" s="478">
        <f>+'5.4.2'!V16/'5.3.2'!V16/10</f>
        <v>15.000850118776947</v>
      </c>
      <c r="O16" s="1570"/>
      <c r="P16" s="1325"/>
      <c r="Q16" s="1568"/>
      <c r="R16" s="1568"/>
      <c r="S16" s="1568"/>
      <c r="T16" s="1569"/>
      <c r="U16" s="1569"/>
      <c r="V16" s="1569"/>
      <c r="W16" s="1569"/>
      <c r="X16" s="1569"/>
    </row>
    <row r="17" spans="1:24" s="1" customFormat="1" ht="19.5" customHeight="1">
      <c r="A17" s="3"/>
      <c r="B17" s="181">
        <v>9</v>
      </c>
      <c r="C17" s="182" t="s">
        <v>172</v>
      </c>
      <c r="D17" s="260">
        <f>+'5.4.2'!D17/'5.3.2'!D17/10</f>
        <v>5.2704753567336278</v>
      </c>
      <c r="E17" s="261">
        <f>+'5.4.2'!F17/'5.3.2'!F17/10</f>
        <v>7.2783575509911973</v>
      </c>
      <c r="F17" s="261">
        <f>+'5.4.2'!H17/'5.3.2'!H17/10</f>
        <v>7.4483240534671564</v>
      </c>
      <c r="G17" s="1287">
        <f>+'5.4.2'!J17/'5.3.2'!J17/10</f>
        <v>8.1715741053521587</v>
      </c>
      <c r="H17" s="1289">
        <f>+'5.4.2'!L17/'5.3.2'!L17/10</f>
        <v>7.4161903977641916</v>
      </c>
      <c r="I17" s="554">
        <f>+'5.4.2'!M17/'5.3.2'!M17/10</f>
        <v>8.5752755762350752</v>
      </c>
      <c r="J17" s="261">
        <f>+'5.4.2'!O17/'5.3.2'!O17/10</f>
        <v>9.1642948239009563</v>
      </c>
      <c r="K17" s="261">
        <f>+'5.4.2'!Q17/'5.3.2'!Q17/10</f>
        <v>11.715308756163143</v>
      </c>
      <c r="L17" s="1297">
        <f>+'5.4.2'!S17/'5.3.2'!S17/10</f>
        <v>17.588579196113525</v>
      </c>
      <c r="M17" s="1302">
        <f>+'5.4.2'!U17/'5.3.2'!U17/10</f>
        <v>16.264978425335737</v>
      </c>
      <c r="N17" s="478">
        <f>+'5.4.2'!V17/'5.3.2'!V17/10</f>
        <v>15.010977325840866</v>
      </c>
      <c r="O17" s="1570"/>
      <c r="P17" s="1325"/>
      <c r="Q17" s="1568"/>
      <c r="R17" s="1568"/>
      <c r="S17" s="1568"/>
      <c r="T17" s="1569"/>
      <c r="U17" s="1569"/>
      <c r="V17" s="1569"/>
      <c r="W17" s="1569"/>
      <c r="X17" s="1569"/>
    </row>
    <row r="18" spans="1:24" s="1" customFormat="1" ht="19.5" customHeight="1">
      <c r="A18" s="3"/>
      <c r="B18" s="181">
        <v>10</v>
      </c>
      <c r="C18" s="182" t="s">
        <v>99</v>
      </c>
      <c r="D18" s="260">
        <f>+'5.4.2'!D18/'5.3.2'!D18/10</f>
        <v>5.189619038364591</v>
      </c>
      <c r="E18" s="261">
        <f>+'5.4.2'!F18/'5.3.2'!F18/10</f>
        <v>7.0128989802497159</v>
      </c>
      <c r="F18" s="261">
        <f>+'5.4.2'!H18/'5.3.2'!H18/10</f>
        <v>7.2824868724509049</v>
      </c>
      <c r="G18" s="1287">
        <f>+'5.4.2'!J18/'5.3.2'!J18/10</f>
        <v>10.060133836782505</v>
      </c>
      <c r="H18" s="1289">
        <f>+'5.4.2'!L18/'5.3.2'!L18/10</f>
        <v>7.2434465824090166</v>
      </c>
      <c r="I18" s="554">
        <f>+'5.4.2'!M18/'5.3.2'!M18/10</f>
        <v>8.7216679999471047</v>
      </c>
      <c r="J18" s="261">
        <f>+'5.4.2'!O18/'5.3.2'!O18/10</f>
        <v>9.6357948015667123</v>
      </c>
      <c r="K18" s="261">
        <f>+'5.4.2'!Q18/'5.3.2'!Q18/10</f>
        <v>11.85168327811547</v>
      </c>
      <c r="L18" s="1297">
        <f>+'5.4.2'!S18/'5.3.2'!S18/10</f>
        <v>17.752749480259226</v>
      </c>
      <c r="M18" s="1302">
        <f>+'5.4.2'!U18/'5.3.2'!U18/10</f>
        <v>16.4078951928796</v>
      </c>
      <c r="N18" s="478">
        <f>+'5.4.2'!V18/'5.3.2'!V18/10</f>
        <v>15.026772896023044</v>
      </c>
      <c r="O18" s="1570"/>
      <c r="P18" s="1325"/>
      <c r="Q18" s="1568"/>
      <c r="R18" s="1568"/>
      <c r="S18" s="1568"/>
      <c r="T18" s="1569"/>
      <c r="U18" s="1569"/>
      <c r="V18" s="1569"/>
      <c r="W18" s="1569"/>
      <c r="X18" s="1569"/>
    </row>
    <row r="19" spans="1:24" s="1" customFormat="1" ht="19.5" customHeight="1">
      <c r="A19" s="3"/>
      <c r="B19" s="181">
        <v>11</v>
      </c>
      <c r="C19" s="182" t="s">
        <v>100</v>
      </c>
      <c r="D19" s="260">
        <f>+'5.4.2'!D19/'5.3.2'!D19/10</f>
        <v>5.1647694153915165</v>
      </c>
      <c r="E19" s="261">
        <f>+'5.4.2'!F19/'5.3.2'!F19/10</f>
        <v>7.1310319562042324</v>
      </c>
      <c r="F19" s="261">
        <f>+'5.4.2'!H19/'5.3.2'!H19/10</f>
        <v>7.3385073366009834</v>
      </c>
      <c r="G19" s="1287">
        <f>+'5.4.2'!J19/'5.3.2'!J19/10</f>
        <v>10.744896226303958</v>
      </c>
      <c r="H19" s="1289">
        <f>+'5.4.2'!L19/'5.3.2'!L19/10</f>
        <v>7.3054145148721119</v>
      </c>
      <c r="I19" s="554">
        <f>+'5.4.2'!M19/'5.3.2'!M19/10</f>
        <v>9.404193080768982</v>
      </c>
      <c r="J19" s="261">
        <f>+'5.4.2'!O19/'5.3.2'!O19/10</f>
        <v>9.255940486615053</v>
      </c>
      <c r="K19" s="261">
        <f>+'5.4.2'!Q19/'5.3.2'!Q19/10</f>
        <v>12.177137951784218</v>
      </c>
      <c r="L19" s="1297">
        <f>+'5.4.2'!S19/'5.3.2'!S19/10</f>
        <v>17.951777579031312</v>
      </c>
      <c r="M19" s="1302">
        <f>+'5.4.2'!U19/'5.3.2'!U19/10</f>
        <v>16.633426178855704</v>
      </c>
      <c r="N19" s="478">
        <f>+'5.4.2'!V19/'5.3.2'!V19/10</f>
        <v>15.198721214038397</v>
      </c>
      <c r="O19" s="1570"/>
      <c r="P19" s="1325"/>
      <c r="Q19" s="1568"/>
      <c r="R19" s="1568"/>
      <c r="S19" s="1568"/>
      <c r="T19" s="1569"/>
      <c r="U19" s="1569"/>
      <c r="V19" s="1569"/>
      <c r="W19" s="1569"/>
      <c r="X19" s="1569"/>
    </row>
    <row r="20" spans="1:24" s="1" customFormat="1" ht="19.5" customHeight="1" thickBot="1">
      <c r="A20" s="3"/>
      <c r="B20" s="181">
        <v>12</v>
      </c>
      <c r="C20" s="182" t="s">
        <v>101</v>
      </c>
      <c r="D20" s="260">
        <f>+'5.4.2'!D20/'5.3.2'!D20/10</f>
        <v>5.1401818401107597</v>
      </c>
      <c r="E20" s="261">
        <f>+'5.4.2'!F20/'5.3.2'!F20/10</f>
        <v>7.3236861136977698</v>
      </c>
      <c r="F20" s="261">
        <f>+'5.4.2'!H20/'5.3.2'!H20/10</f>
        <v>7.6289540680211783</v>
      </c>
      <c r="G20" s="1287">
        <f>+'5.4.2'!J20/'5.3.2'!J20/10</f>
        <v>12.819714074975604</v>
      </c>
      <c r="H20" s="1289">
        <f>+'5.4.2'!L20/'5.3.2'!L20/10</f>
        <v>7.5834484956459844</v>
      </c>
      <c r="I20" s="483">
        <f>+'5.4.2'!M20/'5.3.2'!M20/10</f>
        <v>9.3897154235069191</v>
      </c>
      <c r="J20" s="261">
        <f>+'5.4.2'!O20/'5.3.2'!O20/10</f>
        <v>10.151602430455659</v>
      </c>
      <c r="K20" s="261">
        <f>+'5.4.2'!Q20/'5.3.2'!Q20/10</f>
        <v>12.211545166193329</v>
      </c>
      <c r="L20" s="1297">
        <f>+'5.4.2'!S20/'5.3.2'!S20/10</f>
        <v>18.303544184458335</v>
      </c>
      <c r="M20" s="1302">
        <f>+'5.4.2'!U20/'5.3.2'!U20/10</f>
        <v>16.906953859802506</v>
      </c>
      <c r="N20" s="478">
        <f>+'5.4.2'!V20/'5.3.2'!V20/10</f>
        <v>15.492949506524354</v>
      </c>
      <c r="O20" s="1570"/>
      <c r="P20" s="1325"/>
      <c r="Q20" s="1568"/>
      <c r="R20" s="1568"/>
      <c r="S20" s="1568"/>
      <c r="T20" s="1569"/>
      <c r="U20" s="1569"/>
      <c r="V20" s="1569"/>
      <c r="W20" s="1569"/>
      <c r="X20" s="1569"/>
    </row>
    <row r="21" spans="1:24" s="1" customFormat="1" ht="19.5" customHeight="1" thickTop="1" thickBot="1">
      <c r="A21" s="3"/>
      <c r="B21" s="2023" t="s">
        <v>102</v>
      </c>
      <c r="C21" s="2024"/>
      <c r="D21" s="268">
        <f>+'5.4.2'!D21/'5.3.2'!D21/10</f>
        <v>5.198878244198494</v>
      </c>
      <c r="E21" s="268">
        <f>+'5.4.2'!F21/'5.3.2'!F21/10</f>
        <v>7.2136273220635543</v>
      </c>
      <c r="F21" s="268">
        <f>+'5.4.2'!H21/'5.3.2'!H21/10</f>
        <v>7.4354432885913155</v>
      </c>
      <c r="G21" s="1292">
        <f>+'5.4.2'!J21/'5.3.2'!J21/10</f>
        <v>6.5186367709602395</v>
      </c>
      <c r="H21" s="1294">
        <f>+'5.4.2'!L21/'5.3.2'!L21/10</f>
        <v>7.3986815529197205</v>
      </c>
      <c r="I21" s="486">
        <f>+'5.4.2'!M21/'5.3.2'!M21/10</f>
        <v>8.942794114882318</v>
      </c>
      <c r="J21" s="269">
        <f>+'5.4.2'!O21/'5.3.2'!O21/10</f>
        <v>9.34056592093037</v>
      </c>
      <c r="K21" s="269">
        <f>+'5.4.2'!Q21/'5.3.2'!Q21/10</f>
        <v>12.001545552434532</v>
      </c>
      <c r="L21" s="1300">
        <f>+'5.4.2'!S21/'5.3.2'!S21/10</f>
        <v>17.882229794304852</v>
      </c>
      <c r="M21" s="1303">
        <f>+'5.4.2'!U21/'5.3.2'!U21/10</f>
        <v>16.548507764842221</v>
      </c>
      <c r="N21" s="481">
        <f>+'5.4.2'!V21/'5.3.2'!V21/10</f>
        <v>15.202242324307852</v>
      </c>
      <c r="O21" s="1570"/>
      <c r="P21" s="1325"/>
      <c r="Q21" s="1568"/>
      <c r="R21" s="1568"/>
      <c r="S21" s="1568"/>
      <c r="T21" s="1569"/>
      <c r="U21" s="1569"/>
      <c r="V21" s="1569"/>
      <c r="W21" s="1569"/>
      <c r="X21" s="1569"/>
    </row>
    <row r="22" spans="1:24" s="1" customFormat="1" ht="19.5" customHeight="1" thickBot="1">
      <c r="A22" s="3"/>
      <c r="B22" s="3"/>
      <c r="C22" s="3"/>
      <c r="D22" s="270"/>
      <c r="E22" s="270"/>
      <c r="F22" s="270"/>
      <c r="G22" s="270"/>
      <c r="H22" s="270"/>
      <c r="I22" s="270"/>
      <c r="J22" s="270"/>
      <c r="K22" s="270"/>
      <c r="L22" s="270"/>
      <c r="M22" s="270"/>
      <c r="N22" s="270"/>
      <c r="O22" s="1444"/>
      <c r="P22" s="1325"/>
      <c r="Q22" s="1568"/>
      <c r="R22" s="1568"/>
      <c r="S22" s="1568"/>
      <c r="T22" s="1569"/>
      <c r="U22" s="1569"/>
      <c r="V22" s="1569"/>
      <c r="W22" s="1569"/>
      <c r="X22" s="1569"/>
    </row>
    <row r="23" spans="1:24" s="1" customFormat="1" ht="19.5" customHeight="1" thickBot="1">
      <c r="A23" s="3"/>
      <c r="B23" s="1714" t="s">
        <v>103</v>
      </c>
      <c r="C23" s="1731"/>
      <c r="D23" s="271">
        <f>+'5.4.2'!D23/'5.3.2'!D23/10</f>
        <v>5.2209427155878698</v>
      </c>
      <c r="E23" s="272">
        <f>+'5.4.2'!F23/'5.3.2'!F23/10</f>
        <v>7.1365938495163617</v>
      </c>
      <c r="F23" s="272">
        <f>+'5.4.2'!H23/'5.3.2'!H23/10</f>
        <v>7.4724081006604806</v>
      </c>
      <c r="G23" s="1295">
        <f>+'5.4.2'!J23/'5.3.2'!J23/10</f>
        <v>6.7358342968786804</v>
      </c>
      <c r="H23" s="1296">
        <f>+'5.4.2'!L23/'5.3.2'!L23/10</f>
        <v>7.4269505804230942</v>
      </c>
      <c r="I23" s="487">
        <f>+'5.4.2'!M23/'5.3.2'!M23/10</f>
        <v>9.1670782776302833</v>
      </c>
      <c r="J23" s="272">
        <f>+'5.4.2'!O23/'5.3.2'!O23/10</f>
        <v>8.6161811009875144</v>
      </c>
      <c r="K23" s="272">
        <f>+'5.4.2'!Q23/'5.3.2'!Q23/10</f>
        <v>11.959400574273662</v>
      </c>
      <c r="L23" s="615">
        <f>+'5.4.2'!S23/'5.3.2'!S23/10</f>
        <v>17.832120054963461</v>
      </c>
      <c r="M23" s="1304">
        <f>+'5.4.2'!U23/'5.3.2'!U23/10</f>
        <v>16.466857229914666</v>
      </c>
      <c r="N23" s="482">
        <f>+'5.4.2'!V23/'5.3.2'!V23/10</f>
        <v>15.165939479888854</v>
      </c>
      <c r="O23" s="1570"/>
      <c r="P23" s="1568"/>
      <c r="Q23" s="1568"/>
      <c r="R23" s="1568"/>
      <c r="S23" s="1568"/>
      <c r="T23" s="1569"/>
      <c r="U23" s="1569"/>
      <c r="V23" s="1569"/>
      <c r="W23" s="1569"/>
      <c r="X23" s="1569"/>
    </row>
    <row r="24" spans="1:24" s="1" customFormat="1" ht="19.5" customHeight="1">
      <c r="A24" s="3"/>
      <c r="B24" s="3"/>
      <c r="C24" s="3"/>
      <c r="D24" s="3"/>
      <c r="E24" s="3"/>
      <c r="F24" s="3"/>
      <c r="G24" s="3"/>
      <c r="H24" s="1114"/>
      <c r="I24" s="1114"/>
      <c r="J24" s="3"/>
      <c r="K24" s="1114"/>
      <c r="L24" s="3"/>
      <c r="M24" s="3"/>
      <c r="N24" s="3"/>
      <c r="O24" s="1444"/>
      <c r="P24" s="1568"/>
      <c r="Q24" s="1568"/>
      <c r="R24" s="1568"/>
      <c r="S24" s="1568"/>
      <c r="T24" s="1569"/>
      <c r="U24" s="1569"/>
      <c r="V24" s="1569"/>
      <c r="W24" s="1569"/>
      <c r="X24" s="1569"/>
    </row>
    <row r="25" spans="1:24" s="1" customFormat="1" ht="19.5" customHeight="1">
      <c r="A25" s="3"/>
      <c r="B25" s="984" t="s">
        <v>203</v>
      </c>
      <c r="C25" s="1000"/>
      <c r="D25" s="1000"/>
      <c r="E25" s="3"/>
      <c r="F25" s="3"/>
      <c r="G25" s="3"/>
      <c r="H25" s="3"/>
      <c r="I25" s="3"/>
      <c r="J25" s="3"/>
      <c r="K25" s="3"/>
      <c r="L25" s="3"/>
      <c r="M25" s="3"/>
      <c r="N25" s="3"/>
      <c r="O25" s="1444"/>
      <c r="P25" s="1568"/>
      <c r="Q25" s="1568"/>
      <c r="R25" s="1568"/>
      <c r="S25" s="1568"/>
      <c r="T25" s="1569"/>
      <c r="U25" s="1569"/>
      <c r="V25" s="1569"/>
      <c r="W25" s="1569"/>
      <c r="X25" s="1569"/>
    </row>
    <row r="26" spans="1:24" s="1" customFormat="1" ht="19.5" customHeight="1" thickBot="1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1444"/>
      <c r="P26" s="1568"/>
      <c r="Q26" s="1568"/>
      <c r="R26" s="1568"/>
      <c r="S26" s="1568"/>
      <c r="T26" s="1569"/>
      <c r="U26" s="1569"/>
      <c r="V26" s="1569"/>
      <c r="W26" s="1569"/>
      <c r="X26" s="1569"/>
    </row>
    <row r="27" spans="1:24" s="1" customFormat="1" ht="19.5" customHeight="1">
      <c r="A27" s="3"/>
      <c r="B27" s="1980" t="s">
        <v>140</v>
      </c>
      <c r="C27" s="1972" t="s">
        <v>86</v>
      </c>
      <c r="D27" s="2014" t="s">
        <v>84</v>
      </c>
      <c r="E27" s="1961"/>
      <c r="F27" s="1961"/>
      <c r="G27" s="1961"/>
      <c r="H27" s="2009" t="s">
        <v>50</v>
      </c>
      <c r="I27" s="225"/>
      <c r="J27" s="3"/>
      <c r="K27" s="3"/>
      <c r="L27" s="3"/>
      <c r="M27" s="3"/>
      <c r="N27" s="3"/>
      <c r="O27" s="1444"/>
      <c r="P27" s="1568"/>
      <c r="Q27" s="2029" t="s">
        <v>104</v>
      </c>
      <c r="R27" s="2029"/>
      <c r="S27" s="1568" t="s">
        <v>105</v>
      </c>
      <c r="T27" s="1569"/>
      <c r="U27" s="1569"/>
      <c r="V27" s="1569"/>
      <c r="W27" s="1569"/>
      <c r="X27" s="1569"/>
    </row>
    <row r="28" spans="1:24" s="1" customFormat="1" ht="19.5" customHeight="1" thickBot="1">
      <c r="A28" s="3"/>
      <c r="B28" s="1982"/>
      <c r="C28" s="1974"/>
      <c r="D28" s="1681" t="s">
        <v>46</v>
      </c>
      <c r="E28" s="1681" t="s">
        <v>47</v>
      </c>
      <c r="F28" s="1681" t="s">
        <v>48</v>
      </c>
      <c r="G28" s="1682" t="s">
        <v>49</v>
      </c>
      <c r="H28" s="2011"/>
      <c r="I28" s="225"/>
      <c r="J28" s="3"/>
      <c r="K28" s="3"/>
      <c r="L28" s="3"/>
      <c r="M28" s="3"/>
      <c r="N28" s="3"/>
      <c r="O28" s="1444"/>
      <c r="P28" s="1568"/>
      <c r="Q28" s="1568" t="s">
        <v>204</v>
      </c>
      <c r="R28" s="1568" t="s">
        <v>205</v>
      </c>
      <c r="S28" s="1568" t="s">
        <v>205</v>
      </c>
      <c r="T28" s="1569"/>
      <c r="U28" s="1569"/>
      <c r="V28" s="1569"/>
      <c r="W28" s="1569"/>
      <c r="X28" s="1569"/>
    </row>
    <row r="29" spans="1:24" s="1" customFormat="1" ht="19.5" customHeight="1">
      <c r="A29" s="3"/>
      <c r="B29" s="201">
        <v>1</v>
      </c>
      <c r="C29" s="182" t="s">
        <v>89</v>
      </c>
      <c r="D29" s="260">
        <f>+'5.4.2'!D29/'5.3.2'!D58/10</f>
        <v>5.6510202985067748</v>
      </c>
      <c r="E29" s="261">
        <f>+'5.4.2'!F29/'5.3.2'!F58/10</f>
        <v>5.7252313147728024</v>
      </c>
      <c r="F29" s="261">
        <f>+'5.4.2'!H29/'5.3.2'!H58/10</f>
        <v>6.9725162724440324</v>
      </c>
      <c r="G29" s="1287"/>
      <c r="H29" s="1305">
        <f>+'5.4.2'!L29/'5.3.2'!L58/10</f>
        <v>5.9775395325176301</v>
      </c>
      <c r="I29" s="607"/>
      <c r="J29" s="3"/>
      <c r="K29" s="3"/>
      <c r="L29" s="3"/>
      <c r="M29" s="3"/>
      <c r="N29" s="3"/>
      <c r="O29" s="1444"/>
      <c r="P29" s="1568"/>
      <c r="Q29" s="1571">
        <f>+H45</f>
        <v>6.1532648604060309</v>
      </c>
      <c r="R29" s="1571">
        <f>+H23</f>
        <v>7.4269505804230942</v>
      </c>
      <c r="S29" s="1571">
        <f>+M23</f>
        <v>16.466857229914666</v>
      </c>
      <c r="T29" s="1569"/>
      <c r="U29" s="1569"/>
      <c r="V29" s="1569"/>
      <c r="W29" s="1569"/>
      <c r="X29" s="1569"/>
    </row>
    <row r="30" spans="1:24" s="1" customFormat="1" ht="19.5" customHeight="1">
      <c r="A30" s="3"/>
      <c r="B30" s="201">
        <v>2</v>
      </c>
      <c r="C30" s="182" t="s">
        <v>90</v>
      </c>
      <c r="D30" s="260">
        <f>+'5.4.2'!D30/'5.3.2'!D59/10</f>
        <v>6.012367896553708</v>
      </c>
      <c r="E30" s="261">
        <f>+'5.4.2'!F30/'5.3.2'!F59/10</f>
        <v>5.9046919636157753</v>
      </c>
      <c r="F30" s="261">
        <f>+'5.4.2'!H30/'5.3.2'!H59/10</f>
        <v>7.1910520577167061</v>
      </c>
      <c r="G30" s="1287"/>
      <c r="H30" s="1305">
        <f>+'5.4.2'!L30/'5.3.2'!L59/10</f>
        <v>6.3025282910060687</v>
      </c>
      <c r="I30" s="607"/>
      <c r="J30" s="3"/>
      <c r="K30" s="3"/>
      <c r="L30" s="3"/>
      <c r="M30" s="3"/>
      <c r="N30" s="3"/>
      <c r="O30" s="1444"/>
      <c r="P30" s="1568"/>
      <c r="Q30" s="1568"/>
      <c r="R30" s="1568"/>
      <c r="S30" s="1568"/>
      <c r="T30" s="1569"/>
      <c r="U30" s="1569"/>
      <c r="V30" s="1569"/>
      <c r="W30" s="1569"/>
      <c r="X30" s="1569"/>
    </row>
    <row r="31" spans="1:24" s="1" customFormat="1" ht="19.5" customHeight="1">
      <c r="A31" s="3"/>
      <c r="B31" s="201">
        <v>3</v>
      </c>
      <c r="C31" s="182" t="s">
        <v>91</v>
      </c>
      <c r="D31" s="260">
        <f>+'5.4.2'!D31/'5.3.2'!D60/10</f>
        <v>5.8479373676207684</v>
      </c>
      <c r="E31" s="261">
        <f>+'5.4.2'!F31/'5.3.2'!F60/10</f>
        <v>5.7971296958486658</v>
      </c>
      <c r="F31" s="261">
        <f>+'5.4.2'!H31/'5.3.2'!H60/10</f>
        <v>7.0862680190182044</v>
      </c>
      <c r="G31" s="1287"/>
      <c r="H31" s="1305">
        <f>+'5.4.2'!L31/'5.3.2'!L60/10</f>
        <v>6.1481848812306401</v>
      </c>
      <c r="I31" s="607"/>
      <c r="J31" s="3"/>
      <c r="K31" s="3"/>
      <c r="L31" s="3"/>
      <c r="M31" s="3"/>
      <c r="N31" s="3"/>
      <c r="O31" s="1444"/>
      <c r="P31" s="1568"/>
      <c r="Q31" s="1568"/>
      <c r="R31" s="1568"/>
      <c r="S31" s="1568"/>
      <c r="T31" s="1569"/>
      <c r="U31" s="1569"/>
      <c r="V31" s="1569"/>
      <c r="W31" s="1569"/>
      <c r="X31" s="1569"/>
    </row>
    <row r="32" spans="1:24" s="1" customFormat="1" ht="19.5" customHeight="1">
      <c r="A32" s="3"/>
      <c r="B32" s="201">
        <v>4</v>
      </c>
      <c r="C32" s="182" t="s">
        <v>92</v>
      </c>
      <c r="D32" s="260">
        <f>+'5.4.2'!D32/'5.3.2'!D61/10</f>
        <v>5.913615660264278</v>
      </c>
      <c r="E32" s="261">
        <f>+'5.4.2'!F32/'5.3.2'!F61/10</f>
        <v>6.0824211759123132</v>
      </c>
      <c r="F32" s="261">
        <f>+'5.4.2'!H32/'5.3.2'!H61/10</f>
        <v>7.1757294346038822</v>
      </c>
      <c r="G32" s="1287"/>
      <c r="H32" s="1305">
        <f>+'5.4.2'!L32/'5.3.2'!L61/10</f>
        <v>6.229051767125835</v>
      </c>
      <c r="I32" s="607"/>
      <c r="J32" s="3"/>
      <c r="K32" s="3"/>
      <c r="L32" s="3"/>
      <c r="M32" s="3"/>
      <c r="N32" s="3"/>
      <c r="O32" s="1444"/>
      <c r="P32" s="1568"/>
      <c r="Q32" s="1568"/>
      <c r="R32" s="1568"/>
      <c r="S32" s="1568"/>
      <c r="T32" s="1569"/>
      <c r="U32" s="1569"/>
      <c r="V32" s="1569"/>
      <c r="W32" s="1569"/>
      <c r="X32" s="1569"/>
    </row>
    <row r="33" spans="1:24" s="1" customFormat="1" ht="19.5" customHeight="1">
      <c r="A33" s="3"/>
      <c r="B33" s="201">
        <v>5</v>
      </c>
      <c r="C33" s="182" t="s">
        <v>93</v>
      </c>
      <c r="D33" s="260">
        <f>+'5.4.2'!D33/'5.3.2'!D62/10</f>
        <v>5.752304790041654</v>
      </c>
      <c r="E33" s="261">
        <f>+'5.4.2'!F33/'5.3.2'!F62/10</f>
        <v>6.0915903575789843</v>
      </c>
      <c r="F33" s="261">
        <f>+'5.4.2'!H33/'5.3.2'!H62/10</f>
        <v>7.2266278045350969</v>
      </c>
      <c r="G33" s="1287"/>
      <c r="H33" s="1305">
        <f>+'5.4.2'!L33/'5.3.2'!L62/10</f>
        <v>6.12099120372317</v>
      </c>
      <c r="I33" s="607"/>
      <c r="J33" s="3"/>
      <c r="K33" s="3"/>
      <c r="L33" s="3"/>
      <c r="M33" s="3"/>
      <c r="N33" s="3"/>
      <c r="O33" s="1444"/>
      <c r="P33" s="1568"/>
      <c r="Q33" s="1568"/>
      <c r="R33" s="1568"/>
      <c r="S33" s="1568"/>
      <c r="T33" s="1569"/>
      <c r="U33" s="1569"/>
      <c r="V33" s="1569"/>
      <c r="W33" s="1569"/>
      <c r="X33" s="1569"/>
    </row>
    <row r="34" spans="1:24" s="1" customFormat="1" ht="19.5" customHeight="1" thickBot="1">
      <c r="A34" s="3"/>
      <c r="B34" s="201">
        <v>6</v>
      </c>
      <c r="C34" s="182" t="s">
        <v>94</v>
      </c>
      <c r="D34" s="260">
        <f>+'5.4.2'!D34/'5.3.2'!D63/10</f>
        <v>5.9280245208990259</v>
      </c>
      <c r="E34" s="261">
        <f>+'5.4.2'!F34/'5.3.2'!F63/10</f>
        <v>6.3923616834152845</v>
      </c>
      <c r="F34" s="261">
        <f>+'5.4.2'!H34/'5.3.2'!H63/10</f>
        <v>7.5344455475918704</v>
      </c>
      <c r="G34" s="1287"/>
      <c r="H34" s="1305">
        <f>+'5.4.2'!L34/'5.3.2'!L63/10</f>
        <v>6.3263727623915722</v>
      </c>
      <c r="I34" s="607"/>
      <c r="J34" s="3"/>
      <c r="K34" s="3"/>
      <c r="L34" s="3"/>
      <c r="M34" s="3"/>
      <c r="N34" s="3"/>
      <c r="O34" s="1444"/>
      <c r="P34" s="1568"/>
      <c r="Q34" s="1568"/>
      <c r="R34" s="1568"/>
      <c r="S34" s="1568"/>
      <c r="T34" s="1569"/>
      <c r="U34" s="1569"/>
      <c r="V34" s="1569"/>
      <c r="W34" s="1569"/>
      <c r="X34" s="1569"/>
    </row>
    <row r="35" spans="1:24" s="1" customFormat="1" ht="19.5" customHeight="1" thickTop="1">
      <c r="A35" s="3"/>
      <c r="B35" s="1710" t="s">
        <v>95</v>
      </c>
      <c r="C35" s="1711"/>
      <c r="D35" s="263">
        <f>+'5.4.2'!D35/'5.3.2'!D64/10</f>
        <v>5.8473436823698233</v>
      </c>
      <c r="E35" s="264">
        <f>+'5.4.2'!F35/'5.3.2'!F64/10</f>
        <v>5.9932016155529624</v>
      </c>
      <c r="F35" s="264">
        <f>+'5.4.2'!H35/'5.3.2'!H64/10</f>
        <v>7.1947121170914112</v>
      </c>
      <c r="G35" s="1288"/>
      <c r="H35" s="1306">
        <f>+'5.4.2'!L35/'5.3.2'!L64/10</f>
        <v>6.1819079563409947</v>
      </c>
      <c r="I35" s="607"/>
      <c r="J35" s="3"/>
      <c r="K35" s="3"/>
      <c r="L35" s="3"/>
      <c r="M35" s="3"/>
      <c r="N35" s="3"/>
      <c r="O35" s="1444"/>
      <c r="P35" s="1568"/>
      <c r="Q35" s="1568"/>
      <c r="R35" s="1568"/>
      <c r="S35" s="1568"/>
      <c r="T35" s="1569"/>
      <c r="U35" s="1569"/>
      <c r="V35" s="1569"/>
      <c r="W35" s="1569"/>
      <c r="X35" s="1569"/>
    </row>
    <row r="36" spans="1:24" s="1" customFormat="1" ht="19.5" customHeight="1">
      <c r="A36" s="3"/>
      <c r="B36" s="273"/>
      <c r="C36" s="274"/>
      <c r="D36" s="262"/>
      <c r="E36" s="275"/>
      <c r="F36" s="275"/>
      <c r="G36" s="45"/>
      <c r="H36" s="276"/>
      <c r="I36" s="607"/>
      <c r="J36" s="3"/>
      <c r="K36" s="3"/>
      <c r="L36" s="3"/>
      <c r="M36" s="3"/>
      <c r="N36" s="3"/>
      <c r="O36" s="1444"/>
      <c r="P36" s="1568"/>
      <c r="Q36" s="1568"/>
      <c r="R36" s="1568"/>
      <c r="S36" s="1568"/>
      <c r="T36" s="1569"/>
      <c r="U36" s="1569"/>
      <c r="V36" s="1569"/>
      <c r="W36" s="1569"/>
      <c r="X36" s="1569"/>
    </row>
    <row r="37" spans="1:24" s="1" customFormat="1" ht="19.5" customHeight="1">
      <c r="A37" s="3"/>
      <c r="B37" s="235">
        <v>7</v>
      </c>
      <c r="C37" s="236" t="s">
        <v>96</v>
      </c>
      <c r="D37" s="277">
        <f>+'5.4.2'!D37/'5.3.2'!D66/10</f>
        <v>5.9414434061029446</v>
      </c>
      <c r="E37" s="267">
        <f>+'5.4.2'!F37/'5.3.2'!F66/10</f>
        <v>5.9900547182842452</v>
      </c>
      <c r="F37" s="267">
        <f>+'5.4.2'!H37/'5.3.2'!H66/10</f>
        <v>7.4959221492147154</v>
      </c>
      <c r="G37" s="1291"/>
      <c r="H37" s="1308">
        <f>+'5.4.2'!L37/'5.3.2'!L66/10</f>
        <v>6.290894742305527</v>
      </c>
      <c r="I37" s="607"/>
      <c r="J37" s="3"/>
      <c r="K37" s="3"/>
      <c r="L37" s="3"/>
      <c r="M37" s="3"/>
      <c r="N37" s="3"/>
      <c r="O37" s="1444"/>
      <c r="P37" s="1568"/>
      <c r="Q37" s="1568"/>
      <c r="R37" s="1568"/>
      <c r="S37" s="1568"/>
      <c r="T37" s="1569"/>
      <c r="U37" s="1569"/>
      <c r="V37" s="1569"/>
      <c r="W37" s="1569"/>
      <c r="X37" s="1569"/>
    </row>
    <row r="38" spans="1:24" s="1" customFormat="1" ht="19.5" customHeight="1">
      <c r="A38" s="3"/>
      <c r="B38" s="201">
        <v>8</v>
      </c>
      <c r="C38" s="182" t="s">
        <v>97</v>
      </c>
      <c r="D38" s="260">
        <f>+'5.4.2'!D38/'5.3.2'!D67/10</f>
        <v>5.7459252115419783</v>
      </c>
      <c r="E38" s="261">
        <f>+'5.4.2'!F38/'5.3.2'!F67/10</f>
        <v>5.9304802116606554</v>
      </c>
      <c r="F38" s="261">
        <f>+'5.4.2'!H38/'5.3.2'!H67/10</f>
        <v>7.0868623757174563</v>
      </c>
      <c r="G38" s="1287"/>
      <c r="H38" s="1305">
        <f>+'5.4.2'!L38/'5.3.2'!L67/10</f>
        <v>6.0679041681328982</v>
      </c>
      <c r="I38" s="607"/>
      <c r="J38" s="3"/>
      <c r="K38" s="3"/>
      <c r="L38" s="3"/>
      <c r="M38" s="3"/>
      <c r="N38" s="3"/>
      <c r="O38" s="1444"/>
      <c r="P38" s="1568"/>
      <c r="Q38" s="1568"/>
      <c r="R38" s="1568"/>
      <c r="S38" s="1568"/>
      <c r="T38" s="1569"/>
      <c r="U38" s="1569"/>
      <c r="V38" s="1569"/>
      <c r="W38" s="1569"/>
      <c r="X38" s="1569"/>
    </row>
    <row r="39" spans="1:24" s="1" customFormat="1" ht="19.5" customHeight="1">
      <c r="A39" s="3"/>
      <c r="B39" s="201">
        <v>9</v>
      </c>
      <c r="C39" s="182" t="s">
        <v>172</v>
      </c>
      <c r="D39" s="260">
        <f>+'5.4.2'!D39/'5.3.2'!D68/10</f>
        <v>5.7669349699209196</v>
      </c>
      <c r="E39" s="261">
        <f>+'5.4.2'!F39/'5.3.2'!F68/10</f>
        <v>6.0382149493408708</v>
      </c>
      <c r="F39" s="261">
        <f>+'5.4.2'!H39/'5.3.2'!H68/10</f>
        <v>7.3391269106289796</v>
      </c>
      <c r="G39" s="1287"/>
      <c r="H39" s="1305">
        <f>+'5.4.2'!L39/'5.3.2'!L68/10</f>
        <v>6.1491605107745846</v>
      </c>
      <c r="I39" s="607"/>
      <c r="J39" s="3"/>
      <c r="K39" s="3"/>
      <c r="L39" s="3"/>
      <c r="M39" s="3"/>
      <c r="N39" s="3"/>
      <c r="O39" s="1444"/>
      <c r="P39" s="1568"/>
      <c r="Q39" s="1568"/>
      <c r="R39" s="1568"/>
      <c r="S39" s="1568"/>
      <c r="T39" s="1569"/>
      <c r="U39" s="1569"/>
      <c r="V39" s="1569"/>
      <c r="W39" s="1569"/>
      <c r="X39" s="1569"/>
    </row>
    <row r="40" spans="1:24" s="1" customFormat="1" ht="19.5" customHeight="1">
      <c r="A40" s="3"/>
      <c r="B40" s="201">
        <v>10</v>
      </c>
      <c r="C40" s="182" t="s">
        <v>99</v>
      </c>
      <c r="D40" s="260">
        <f>+'5.4.2'!D40/'5.3.2'!D69/10</f>
        <v>5.5104776986555937</v>
      </c>
      <c r="E40" s="261">
        <f>+'5.4.2'!F40/'5.3.2'!F69/10</f>
        <v>5.8639804133646409</v>
      </c>
      <c r="F40" s="261">
        <f>+'5.4.2'!H40/'5.3.2'!H69/10</f>
        <v>7.1622457383162637</v>
      </c>
      <c r="G40" s="1287"/>
      <c r="H40" s="1305">
        <f>+'5.4.2'!L40/'5.3.2'!L69/10</f>
        <v>5.911230505006305</v>
      </c>
      <c r="I40" s="607"/>
      <c r="J40" s="3"/>
      <c r="K40" s="3"/>
      <c r="L40" s="3"/>
      <c r="M40" s="3"/>
      <c r="N40" s="3"/>
      <c r="O40" s="1444"/>
      <c r="P40" s="1568"/>
      <c r="Q40" s="1568"/>
      <c r="R40" s="1568"/>
      <c r="S40" s="1568"/>
      <c r="T40" s="1569"/>
      <c r="U40" s="1569"/>
      <c r="V40" s="1569"/>
      <c r="W40" s="1569"/>
      <c r="X40" s="1569"/>
    </row>
    <row r="41" spans="1:24" s="1" customFormat="1" ht="19.5" customHeight="1">
      <c r="A41" s="3"/>
      <c r="B41" s="201">
        <v>11</v>
      </c>
      <c r="C41" s="182" t="s">
        <v>100</v>
      </c>
      <c r="D41" s="260">
        <f>+'5.4.2'!D41/'5.3.2'!D70/10</f>
        <v>5.9109438842214619</v>
      </c>
      <c r="E41" s="261">
        <f>+'5.4.2'!F41/'5.3.2'!F70/10</f>
        <v>6.0725844475651254</v>
      </c>
      <c r="F41" s="261">
        <f>+'5.4.2'!H41/'5.3.2'!H70/10</f>
        <v>7.1900827228461583</v>
      </c>
      <c r="G41" s="1287"/>
      <c r="H41" s="1305">
        <f>+'5.4.2'!L41/'5.3.2'!L70/10</f>
        <v>6.2312968929252293</v>
      </c>
      <c r="I41" s="607"/>
      <c r="J41" s="3"/>
      <c r="K41" s="3"/>
      <c r="L41" s="3"/>
      <c r="M41" s="3"/>
      <c r="N41" s="3"/>
      <c r="O41" s="1444"/>
      <c r="P41" s="1568"/>
      <c r="Q41" s="1568"/>
      <c r="R41" s="1568"/>
      <c r="S41" s="1568"/>
      <c r="T41" s="1569"/>
      <c r="U41" s="1569"/>
      <c r="V41" s="1569"/>
      <c r="W41" s="1569"/>
      <c r="X41" s="1569"/>
    </row>
    <row r="42" spans="1:24" s="1" customFormat="1" ht="19.5" customHeight="1" thickBot="1">
      <c r="A42" s="3"/>
      <c r="B42" s="201">
        <v>12</v>
      </c>
      <c r="C42" s="182" t="s">
        <v>101</v>
      </c>
      <c r="D42" s="260">
        <f>+'5.4.2'!D42/'5.3.2'!D71/10</f>
        <v>5.746308845007662</v>
      </c>
      <c r="E42" s="261">
        <f>+'5.4.2'!F42/'5.3.2'!F71/10</f>
        <v>5.9304578818118623</v>
      </c>
      <c r="F42" s="261">
        <f>+'5.4.2'!H42/'5.3.2'!H71/10</f>
        <v>7.2263282737531158</v>
      </c>
      <c r="G42" s="1287"/>
      <c r="H42" s="1305">
        <f>+'5.4.2'!L42/'5.3.2'!L71/10</f>
        <v>6.1077349026779029</v>
      </c>
      <c r="I42" s="607"/>
      <c r="J42" s="3"/>
      <c r="K42" s="3"/>
      <c r="L42" s="3"/>
      <c r="M42" s="3"/>
      <c r="N42" s="3"/>
      <c r="O42" s="1444"/>
      <c r="P42" s="1568"/>
      <c r="Q42" s="1568"/>
      <c r="R42" s="1568"/>
      <c r="S42" s="1568"/>
      <c r="T42" s="1569"/>
      <c r="U42" s="1569"/>
      <c r="V42" s="1569"/>
      <c r="W42" s="1569"/>
      <c r="X42" s="1569"/>
    </row>
    <row r="43" spans="1:24" s="1" customFormat="1" ht="19.5" customHeight="1" thickTop="1" thickBot="1">
      <c r="A43" s="3"/>
      <c r="B43" s="1712" t="s">
        <v>102</v>
      </c>
      <c r="C43" s="1713"/>
      <c r="D43" s="268">
        <f>+'5.4.2'!D43/'5.3.2'!D72/10</f>
        <v>5.7692788059448814</v>
      </c>
      <c r="E43" s="269">
        <f>+'5.4.2'!F43/'5.3.2'!F72/10</f>
        <v>5.969599193411975</v>
      </c>
      <c r="F43" s="269">
        <f>+'5.4.2'!H43/'5.3.2'!H72/10</f>
        <v>7.2475636939791226</v>
      </c>
      <c r="G43" s="1292"/>
      <c r="H43" s="1309">
        <f>+'5.4.2'!L43/'5.3.2'!L72/10</f>
        <v>6.1254317365664495</v>
      </c>
      <c r="I43" s="607"/>
      <c r="J43" s="3"/>
      <c r="K43" s="3"/>
      <c r="L43" s="3"/>
      <c r="M43" s="3"/>
      <c r="N43" s="3"/>
      <c r="O43" s="1444"/>
      <c r="P43" s="1568"/>
      <c r="Q43" s="1568"/>
      <c r="R43" s="1568"/>
      <c r="S43" s="1568"/>
      <c r="T43" s="1569"/>
      <c r="U43" s="1569"/>
      <c r="V43" s="1569"/>
      <c r="W43" s="1569"/>
      <c r="X43" s="1569"/>
    </row>
    <row r="44" spans="1:24" s="1" customFormat="1" ht="19.5" customHeight="1" thickBot="1">
      <c r="A44" s="3"/>
      <c r="B44" s="3"/>
      <c r="C44" s="3"/>
      <c r="D44" s="270"/>
      <c r="E44" s="270"/>
      <c r="F44" s="270"/>
      <c r="G44" s="270"/>
      <c r="H44" s="270"/>
      <c r="I44" s="262"/>
      <c r="J44" s="3"/>
      <c r="K44" s="3"/>
      <c r="L44" s="3"/>
      <c r="M44" s="3"/>
      <c r="N44" s="3"/>
      <c r="O44" s="1444"/>
      <c r="P44" s="1568"/>
      <c r="Q44" s="1568"/>
      <c r="R44" s="1568"/>
      <c r="S44" s="1568"/>
      <c r="T44" s="1569"/>
      <c r="U44" s="1569"/>
      <c r="V44" s="1569"/>
      <c r="W44" s="1569"/>
      <c r="X44" s="1569"/>
    </row>
    <row r="45" spans="1:24" s="1" customFormat="1" ht="19.5" customHeight="1" thickBot="1">
      <c r="A45" s="3"/>
      <c r="B45" s="1714" t="s">
        <v>103</v>
      </c>
      <c r="C45" s="1715"/>
      <c r="D45" s="271">
        <f>+'5.4.2'!D45/'5.3.2'!D74/10</f>
        <v>5.8073994049450999</v>
      </c>
      <c r="E45" s="272">
        <f>+'5.4.2'!F45/'5.3.2'!F74/10</f>
        <v>5.9815438022627117</v>
      </c>
      <c r="F45" s="272">
        <f>+'5.4.2'!H45/'5.3.2'!H74/10</f>
        <v>7.2210225211961028</v>
      </c>
      <c r="G45" s="1307"/>
      <c r="H45" s="1310">
        <f>+'5.4.2'!L45/'5.3.2'!L74/10</f>
        <v>6.1532648604060309</v>
      </c>
      <c r="I45" s="607"/>
      <c r="J45" s="3"/>
      <c r="K45" s="3"/>
      <c r="L45" s="3"/>
      <c r="M45" s="3"/>
      <c r="N45" s="3"/>
      <c r="O45" s="1444"/>
      <c r="P45" s="1568"/>
      <c r="Q45" s="1568"/>
      <c r="R45" s="1568"/>
      <c r="S45" s="1568"/>
      <c r="T45" s="1569"/>
      <c r="U45" s="1569"/>
      <c r="V45" s="1569"/>
      <c r="W45" s="1569"/>
      <c r="X45" s="1569"/>
    </row>
    <row r="46" spans="1:24" s="1" customFormat="1" ht="19.5" customHeight="1">
      <c r="A46" s="3"/>
      <c r="B46" s="3"/>
      <c r="C46" s="3"/>
      <c r="D46" s="1114"/>
      <c r="E46" s="217"/>
      <c r="F46" s="1114"/>
      <c r="G46" s="3"/>
      <c r="H46" s="1114"/>
      <c r="I46" s="1114"/>
      <c r="J46" s="3"/>
      <c r="K46" s="3"/>
      <c r="L46" s="3"/>
      <c r="M46" s="3"/>
      <c r="N46" s="3"/>
      <c r="O46" s="1444"/>
      <c r="P46" s="1568"/>
      <c r="Q46" s="1568"/>
      <c r="R46" s="1568"/>
      <c r="S46" s="1568"/>
      <c r="T46" s="1569"/>
      <c r="U46" s="1569"/>
      <c r="V46" s="1569"/>
      <c r="W46" s="1569"/>
      <c r="X46" s="1569"/>
    </row>
    <row r="47" spans="1:24" s="1" customFormat="1" ht="19.5" customHeight="1">
      <c r="A47" s="3"/>
      <c r="B47" s="3"/>
      <c r="C47" s="3"/>
      <c r="D47" s="3"/>
      <c r="E47" s="3"/>
      <c r="F47" s="3"/>
      <c r="G47" s="3"/>
      <c r="H47" s="1114"/>
      <c r="I47" s="1114"/>
      <c r="J47" s="3"/>
      <c r="K47" s="3"/>
      <c r="L47" s="3"/>
      <c r="M47" s="3"/>
      <c r="N47" s="3"/>
      <c r="O47" s="1444"/>
      <c r="P47" s="1568"/>
      <c r="Q47" s="1568"/>
      <c r="R47" s="1568"/>
      <c r="S47" s="1568"/>
      <c r="T47" s="1569"/>
      <c r="U47" s="1569"/>
      <c r="V47" s="1569"/>
      <c r="W47" s="1569"/>
      <c r="X47" s="1569"/>
    </row>
    <row r="48" spans="1:24" s="1" customFormat="1" ht="19.5" customHeight="1">
      <c r="A48" s="3"/>
      <c r="B48" s="1000"/>
      <c r="C48" s="1000"/>
      <c r="D48" s="1000"/>
      <c r="E48" s="1000"/>
      <c r="F48" s="1000"/>
      <c r="G48" s="3"/>
      <c r="H48" s="3"/>
      <c r="I48" s="3"/>
      <c r="J48" s="3"/>
      <c r="K48" s="3"/>
      <c r="L48" s="3"/>
      <c r="M48" s="3"/>
      <c r="N48" s="3"/>
      <c r="O48" s="1444"/>
      <c r="P48" s="1568"/>
      <c r="Q48" s="1568"/>
      <c r="R48" s="1568"/>
      <c r="S48" s="1568"/>
      <c r="T48" s="1569"/>
      <c r="U48" s="1569"/>
      <c r="V48" s="1569"/>
      <c r="W48" s="1569"/>
      <c r="X48" s="1569"/>
    </row>
    <row r="49" spans="1:24" s="1" customFormat="1" ht="19.5" customHeight="1">
      <c r="A49" s="3"/>
      <c r="B49" s="984" t="s">
        <v>206</v>
      </c>
      <c r="C49" s="1000"/>
      <c r="D49" s="1000"/>
      <c r="E49" s="1000"/>
      <c r="F49" s="1000"/>
      <c r="G49" s="3"/>
      <c r="H49" s="3"/>
      <c r="I49" s="3"/>
      <c r="J49" s="3"/>
      <c r="K49" s="3"/>
      <c r="L49" s="3"/>
      <c r="M49" s="3"/>
      <c r="N49" s="3"/>
      <c r="O49" s="1444"/>
      <c r="P49" s="1568"/>
      <c r="Q49" s="1568"/>
      <c r="R49" s="1568"/>
      <c r="S49" s="1568"/>
      <c r="T49" s="1569"/>
      <c r="U49" s="1569"/>
      <c r="V49" s="1569"/>
      <c r="W49" s="1569"/>
      <c r="X49" s="1569"/>
    </row>
    <row r="50" spans="1:24" s="1" customFormat="1" ht="19.5" customHeight="1" thickBot="1">
      <c r="A50" s="3"/>
      <c r="B50" s="3"/>
      <c r="C50" s="3"/>
      <c r="D50" s="217"/>
      <c r="E50" s="3"/>
      <c r="F50" s="3"/>
      <c r="G50" s="3"/>
      <c r="H50" s="1108"/>
      <c r="I50" s="1108"/>
      <c r="J50" s="3"/>
      <c r="K50" s="3"/>
      <c r="L50" s="3"/>
      <c r="M50" s="3"/>
      <c r="N50" s="3"/>
      <c r="O50" s="1444"/>
      <c r="P50" s="1568"/>
      <c r="Q50" s="1568"/>
      <c r="R50" s="1568"/>
      <c r="S50" s="1568"/>
      <c r="T50" s="1569"/>
      <c r="U50" s="1569"/>
      <c r="V50" s="1569"/>
      <c r="W50" s="1569"/>
      <c r="X50" s="1569"/>
    </row>
    <row r="51" spans="1:24" s="1" customFormat="1" ht="19.5" customHeight="1">
      <c r="A51" s="3"/>
      <c r="B51" s="1980" t="s">
        <v>140</v>
      </c>
      <c r="C51" s="1983" t="s">
        <v>84</v>
      </c>
      <c r="D51" s="2016"/>
      <c r="E51" s="2016"/>
      <c r="F51" s="2016"/>
      <c r="G51" s="2016"/>
      <c r="H51" s="2017"/>
      <c r="I51" s="1716"/>
      <c r="J51" s="2014" t="s">
        <v>105</v>
      </c>
      <c r="K51" s="1961"/>
      <c r="L51" s="1961"/>
      <c r="M51" s="2015"/>
      <c r="N51" s="2009" t="s">
        <v>141</v>
      </c>
      <c r="O51" s="1444"/>
      <c r="P51" s="1568"/>
      <c r="Q51" s="1568"/>
      <c r="R51" s="1568"/>
      <c r="S51" s="1568"/>
      <c r="T51" s="1569"/>
      <c r="U51" s="1569"/>
      <c r="V51" s="1569"/>
      <c r="W51" s="1569"/>
      <c r="X51" s="1569"/>
    </row>
    <row r="52" spans="1:24" s="1" customFormat="1" ht="19.5" customHeight="1">
      <c r="A52" s="3"/>
      <c r="B52" s="1981"/>
      <c r="C52" s="2018" t="s">
        <v>86</v>
      </c>
      <c r="D52" s="2012" t="s">
        <v>46</v>
      </c>
      <c r="E52" s="2012" t="s">
        <v>47</v>
      </c>
      <c r="F52" s="2012" t="s">
        <v>48</v>
      </c>
      <c r="G52" s="2012" t="s">
        <v>49</v>
      </c>
      <c r="H52" s="1717" t="s">
        <v>193</v>
      </c>
      <c r="I52" s="2012" t="s">
        <v>46</v>
      </c>
      <c r="J52" s="2012" t="s">
        <v>47</v>
      </c>
      <c r="K52" s="2012" t="s">
        <v>48</v>
      </c>
      <c r="L52" s="2012" t="s">
        <v>49</v>
      </c>
      <c r="M52" s="1717" t="s">
        <v>193</v>
      </c>
      <c r="N52" s="2010"/>
      <c r="O52" s="1444"/>
      <c r="P52" s="1568"/>
      <c r="Q52" s="1568"/>
      <c r="R52" s="1568"/>
      <c r="S52" s="1568"/>
      <c r="T52" s="1569"/>
      <c r="U52" s="1569"/>
      <c r="V52" s="1569"/>
      <c r="W52" s="1569"/>
      <c r="X52" s="1569"/>
    </row>
    <row r="53" spans="1:24" s="1" customFormat="1" ht="19.5" customHeight="1" thickBot="1">
      <c r="A53" s="3"/>
      <c r="B53" s="1982"/>
      <c r="C53" s="1974"/>
      <c r="D53" s="2013"/>
      <c r="E53" s="2013"/>
      <c r="F53" s="2013"/>
      <c r="G53" s="2013"/>
      <c r="H53" s="1718" t="s">
        <v>194</v>
      </c>
      <c r="I53" s="2013"/>
      <c r="J53" s="2013"/>
      <c r="K53" s="2013"/>
      <c r="L53" s="2013"/>
      <c r="M53" s="1718" t="s">
        <v>195</v>
      </c>
      <c r="N53" s="2011"/>
      <c r="O53" s="1444"/>
      <c r="P53" s="1568"/>
      <c r="Q53" s="1568"/>
      <c r="R53" s="1568"/>
      <c r="S53" s="1568"/>
      <c r="T53" s="1569"/>
      <c r="U53" s="1569"/>
      <c r="V53" s="1569"/>
      <c r="W53" s="1569"/>
      <c r="X53" s="1569"/>
    </row>
    <row r="54" spans="1:24" s="1" customFormat="1" ht="19.5" customHeight="1">
      <c r="A54" s="3"/>
      <c r="B54" s="201">
        <v>1</v>
      </c>
      <c r="C54" s="182" t="s">
        <v>89</v>
      </c>
      <c r="D54" s="260">
        <f>+'5.4.2'!D52/'5.3.2'!D85/10</f>
        <v>5.6502561749604592</v>
      </c>
      <c r="E54" s="261">
        <f>+'5.4.2'!F52/'5.3.2'!F85/10</f>
        <v>5.8883717458317921</v>
      </c>
      <c r="F54" s="261">
        <f>+'5.4.2'!H52/'5.3.2'!H85/10</f>
        <v>7.0849867400224129</v>
      </c>
      <c r="G54" s="261"/>
      <c r="H54" s="608">
        <f>+'5.4.2'!L52/'5.3.2'!L85/10</f>
        <v>6.1292746074355744</v>
      </c>
      <c r="I54" s="483">
        <f>+'5.4.2'!M52/'5.3.2'!M85/10</f>
        <v>8.4504599164388114</v>
      </c>
      <c r="J54" s="261">
        <f>+'5.4.2'!O52/'5.3.2'!O85/10</f>
        <v>7.2937607463141862</v>
      </c>
      <c r="K54" s="261">
        <f>+'5.4.2'!Q52/'5.3.2'!Q85/10</f>
        <v>11.395695332375523</v>
      </c>
      <c r="L54" s="261">
        <f>+'5.4.2'!S52/'5.3.2'!S85/10</f>
        <v>17.446287967228265</v>
      </c>
      <c r="M54" s="262">
        <f>+'5.4.2'!U52/'5.3.2'!U85/10</f>
        <v>15.978886327621685</v>
      </c>
      <c r="N54" s="478">
        <f>+'5.4.2'!V52/'5.3.2'!V85/10</f>
        <v>10.229482492088406</v>
      </c>
      <c r="O54" s="1444"/>
      <c r="P54" s="1568"/>
      <c r="Q54" s="1568"/>
      <c r="R54" s="1568"/>
      <c r="S54" s="1568"/>
      <c r="T54" s="1569"/>
      <c r="U54" s="1569"/>
      <c r="V54" s="1569"/>
      <c r="W54" s="1569"/>
      <c r="X54" s="1569"/>
    </row>
    <row r="55" spans="1:24" s="1" customFormat="1" ht="19.5" customHeight="1">
      <c r="A55" s="3"/>
      <c r="B55" s="201">
        <v>2</v>
      </c>
      <c r="C55" s="182" t="s">
        <v>90</v>
      </c>
      <c r="D55" s="260">
        <f>+'5.4.2'!D53/'5.3.2'!D86/10</f>
        <v>6.0110164073216925</v>
      </c>
      <c r="E55" s="261">
        <f>+'5.4.2'!F53/'5.3.2'!F86/10</f>
        <v>6.0918588869527452</v>
      </c>
      <c r="F55" s="261">
        <f>+'5.4.2'!H53/'5.3.2'!H86/10</f>
        <v>7.3192451374179397</v>
      </c>
      <c r="G55" s="261"/>
      <c r="H55" s="608">
        <f>+'5.4.2'!L53/'5.3.2'!L86/10</f>
        <v>6.455329176003282</v>
      </c>
      <c r="I55" s="483">
        <f>+'5.4.2'!M53/'5.3.2'!M86/10</f>
        <v>10.147336082642049</v>
      </c>
      <c r="J55" s="261">
        <f>+'5.4.2'!O53/'5.3.2'!O86/10</f>
        <v>9.4657742960749047</v>
      </c>
      <c r="K55" s="261">
        <f>+'5.4.2'!Q53/'5.3.2'!Q86/10</f>
        <v>11.852427203283783</v>
      </c>
      <c r="L55" s="261">
        <f>+'5.4.2'!S53/'5.3.2'!S86/10</f>
        <v>17.719121001548736</v>
      </c>
      <c r="M55" s="262">
        <f>+'5.4.2'!U53/'5.3.2'!U86/10</f>
        <v>16.298438739859151</v>
      </c>
      <c r="N55" s="478">
        <f>+'5.4.2'!V53/'5.3.2'!V86/10</f>
        <v>10.73770207806893</v>
      </c>
      <c r="O55" s="1444"/>
      <c r="P55" s="1568"/>
      <c r="Q55" s="1568"/>
      <c r="R55" s="1568"/>
      <c r="S55" s="1568"/>
      <c r="T55" s="1569"/>
      <c r="U55" s="1569"/>
      <c r="V55" s="1569"/>
      <c r="W55" s="1569"/>
      <c r="X55" s="1569"/>
    </row>
    <row r="56" spans="1:24" s="1" customFormat="1" ht="19.5" customHeight="1">
      <c r="A56" s="3"/>
      <c r="B56" s="201">
        <v>3</v>
      </c>
      <c r="C56" s="182" t="s">
        <v>91</v>
      </c>
      <c r="D56" s="260">
        <f>+'5.4.2'!D54/'5.3.2'!D87/10</f>
        <v>5.846882023555974</v>
      </c>
      <c r="E56" s="261">
        <f>+'5.4.2'!F54/'5.3.2'!F87/10</f>
        <v>5.9217928926666499</v>
      </c>
      <c r="F56" s="261">
        <f>+'5.4.2'!H54/'5.3.2'!H87/10</f>
        <v>7.135904544099402</v>
      </c>
      <c r="G56" s="261">
        <f>+'5.4.2'!J54/'5.3.2'!J87/10</f>
        <v>10.513206611911965</v>
      </c>
      <c r="H56" s="608">
        <f>+'5.4.2'!L54/'5.3.2'!L87/10</f>
        <v>6.2695228373078695</v>
      </c>
      <c r="I56" s="483">
        <f>+'5.4.2'!M54/'5.3.2'!M87/10</f>
        <v>9.6719762386127464</v>
      </c>
      <c r="J56" s="261">
        <f>+'5.4.2'!O54/'5.3.2'!O87/10</f>
        <v>8.0314277506811287</v>
      </c>
      <c r="K56" s="261">
        <f>+'5.4.2'!Q54/'5.3.2'!Q87/10</f>
        <v>11.950544119483826</v>
      </c>
      <c r="L56" s="261">
        <f>+'5.4.2'!S54/'5.3.2'!S87/10</f>
        <v>17.891917444919194</v>
      </c>
      <c r="M56" s="262">
        <f>+'5.4.2'!U54/'5.3.2'!U87/10</f>
        <v>16.477522074097827</v>
      </c>
      <c r="N56" s="478">
        <f>+'5.4.2'!V54/'5.3.2'!V87/10</f>
        <v>10.470757667327707</v>
      </c>
      <c r="O56" s="1444"/>
      <c r="P56" s="1568"/>
      <c r="Q56" s="1568"/>
      <c r="R56" s="1568"/>
      <c r="S56" s="1568"/>
      <c r="T56" s="1569"/>
      <c r="U56" s="1569"/>
      <c r="V56" s="1569"/>
      <c r="W56" s="1569"/>
      <c r="X56" s="1569"/>
    </row>
    <row r="57" spans="1:24" s="1" customFormat="1" ht="19.5" customHeight="1">
      <c r="A57" s="3"/>
      <c r="B57" s="201">
        <v>4</v>
      </c>
      <c r="C57" s="182" t="s">
        <v>92</v>
      </c>
      <c r="D57" s="260">
        <f>+'5.4.2'!D55/'5.3.2'!D88/10</f>
        <v>5.9127880473877736</v>
      </c>
      <c r="E57" s="261">
        <f>+'5.4.2'!F55/'5.3.2'!F88/10</f>
        <v>6.2307755129825555</v>
      </c>
      <c r="F57" s="261">
        <f>+'5.4.2'!H55/'5.3.2'!H88/10</f>
        <v>7.3105752859744042</v>
      </c>
      <c r="G57" s="261">
        <f>+'5.4.2'!J55/'5.3.2'!J88/10</f>
        <v>8.795052130677524</v>
      </c>
      <c r="H57" s="608">
        <f>+'5.4.2'!L55/'5.3.2'!L88/10</f>
        <v>6.3750680401806665</v>
      </c>
      <c r="I57" s="483">
        <f>+'5.4.2'!M55/'5.3.2'!M88/10</f>
        <v>10.328466575891055</v>
      </c>
      <c r="J57" s="261">
        <f>+'5.4.2'!O55/'5.3.2'!O88/10</f>
        <v>8.1018730855475525</v>
      </c>
      <c r="K57" s="261">
        <f>+'5.4.2'!Q55/'5.3.2'!Q88/10</f>
        <v>11.924633596984126</v>
      </c>
      <c r="L57" s="261">
        <f>+'5.4.2'!S55/'5.3.2'!S88/10</f>
        <v>17.914687353387759</v>
      </c>
      <c r="M57" s="262">
        <f>+'5.4.2'!U55/'5.3.2'!U88/10</f>
        <v>16.474327611643893</v>
      </c>
      <c r="N57" s="478">
        <f>+'5.4.2'!V55/'5.3.2'!V88/10</f>
        <v>10.551373336260305</v>
      </c>
      <c r="O57" s="1444"/>
      <c r="P57" s="1568"/>
      <c r="Q57" s="1568"/>
      <c r="R57" s="1568"/>
      <c r="S57" s="1568"/>
      <c r="T57" s="1569"/>
      <c r="U57" s="1569"/>
      <c r="V57" s="1569"/>
      <c r="W57" s="1569"/>
      <c r="X57" s="1569"/>
    </row>
    <row r="58" spans="1:24" s="1" customFormat="1" ht="19.5" customHeight="1">
      <c r="A58" s="3"/>
      <c r="B58" s="201">
        <v>5</v>
      </c>
      <c r="C58" s="182" t="s">
        <v>93</v>
      </c>
      <c r="D58" s="260">
        <f>+'5.4.2'!D56/'5.3.2'!D89/10</f>
        <v>5.7518803442715907</v>
      </c>
      <c r="E58" s="261">
        <f>+'5.4.2'!F56/'5.3.2'!F89/10</f>
        <v>6.2169378606511962</v>
      </c>
      <c r="F58" s="261">
        <f>+'5.4.2'!H56/'5.3.2'!H89/10</f>
        <v>7.3634145183369579</v>
      </c>
      <c r="G58" s="261">
        <f>+'5.4.2'!J56/'5.3.2'!J89/10</f>
        <v>7.9625793499157611</v>
      </c>
      <c r="H58" s="608">
        <f>+'5.4.2'!L56/'5.3.2'!L89/10</f>
        <v>6.2824370809849261</v>
      </c>
      <c r="I58" s="483">
        <f>+'5.4.2'!M56/'5.3.2'!M89/10</f>
        <v>9.275066170998457</v>
      </c>
      <c r="J58" s="261">
        <f>+'5.4.2'!O56/'5.3.2'!O89/10</f>
        <v>8.2351639195548838</v>
      </c>
      <c r="K58" s="261">
        <f>+'5.4.2'!Q56/'5.3.2'!Q89/10</f>
        <v>12.166997677056361</v>
      </c>
      <c r="L58" s="261">
        <f>+'5.4.2'!S56/'5.3.2'!S89/10</f>
        <v>17.826047238851224</v>
      </c>
      <c r="M58" s="262">
        <f>+'5.4.2'!U56/'5.3.2'!U89/10</f>
        <v>16.502961631579343</v>
      </c>
      <c r="N58" s="478">
        <f>+'5.4.2'!V56/'5.3.2'!V89/10</f>
        <v>10.322602787741307</v>
      </c>
      <c r="O58" s="1444"/>
      <c r="P58" s="1568"/>
      <c r="Q58" s="1568"/>
      <c r="R58" s="1568"/>
      <c r="S58" s="1568"/>
      <c r="T58" s="1569"/>
      <c r="U58" s="1569"/>
      <c r="V58" s="1569"/>
      <c r="W58" s="1569"/>
      <c r="X58" s="1569"/>
    </row>
    <row r="59" spans="1:24" s="1" customFormat="1" ht="19.5" customHeight="1" thickBot="1">
      <c r="A59" s="3"/>
      <c r="B59" s="201">
        <v>6</v>
      </c>
      <c r="C59" s="182" t="s">
        <v>94</v>
      </c>
      <c r="D59" s="260">
        <f>+'5.4.2'!D57/'5.3.2'!D90/10</f>
        <v>5.9275505899480949</v>
      </c>
      <c r="E59" s="261">
        <f>+'5.4.2'!F57/'5.3.2'!F90/10</f>
        <v>6.4837816840087923</v>
      </c>
      <c r="F59" s="261">
        <f>+'5.4.2'!H57/'5.3.2'!H90/10</f>
        <v>7.5992356948411386</v>
      </c>
      <c r="G59" s="261">
        <f>+'5.4.2'!J57/'5.3.2'!J90/10</f>
        <v>5.8935667883723113</v>
      </c>
      <c r="H59" s="608">
        <f>+'5.4.2'!L57/'5.3.2'!L90/10</f>
        <v>6.4696981649945569</v>
      </c>
      <c r="I59" s="483">
        <f>+'5.4.2'!M57/'5.3.2'!M90/10</f>
        <v>9.2234169301619158</v>
      </c>
      <c r="J59" s="261">
        <f>+'5.4.2'!O57/'5.3.2'!O90/10</f>
        <v>7.6096152651367053</v>
      </c>
      <c r="K59" s="261">
        <f>+'5.4.2'!Q57/'5.3.2'!Q90/10</f>
        <v>12.290557636765429</v>
      </c>
      <c r="L59" s="261">
        <f>+'5.4.2'!S57/'5.3.2'!S90/10</f>
        <v>17.907191801746556</v>
      </c>
      <c r="M59" s="262">
        <f>+'5.4.2'!U57/'5.3.2'!U90/10</f>
        <v>16.615346888215242</v>
      </c>
      <c r="N59" s="478">
        <f>+'5.4.2'!V57/'5.3.2'!V90/10</f>
        <v>10.505032237854129</v>
      </c>
      <c r="O59" s="1444"/>
      <c r="P59" s="1568"/>
      <c r="Q59" s="1568"/>
      <c r="R59" s="1568"/>
      <c r="S59" s="1568"/>
      <c r="T59" s="1569"/>
      <c r="U59" s="1569"/>
      <c r="V59" s="1569"/>
      <c r="W59" s="1569"/>
      <c r="X59" s="1569"/>
    </row>
    <row r="60" spans="1:24" s="1" customFormat="1" ht="19.5" customHeight="1" thickTop="1">
      <c r="A60" s="3"/>
      <c r="B60" s="1710" t="s">
        <v>95</v>
      </c>
      <c r="C60" s="1720"/>
      <c r="D60" s="263">
        <f>+'5.4.2'!D58/'5.3.2'!D91/10</f>
        <v>5.8465456227436254</v>
      </c>
      <c r="E60" s="264">
        <f>+'5.4.2'!F58/'5.3.2'!F91/10</f>
        <v>6.1331800497789946</v>
      </c>
      <c r="F60" s="264">
        <f>+'5.4.2'!H58/'5.3.2'!H91/10</f>
        <v>7.2981076297003966</v>
      </c>
      <c r="G60" s="264">
        <f>+'5.4.2'!J58/'5.3.2'!J91/10</f>
        <v>6.9903491536317386</v>
      </c>
      <c r="H60" s="609">
        <f>+'5.4.2'!L58/'5.3.2'!L91/10</f>
        <v>6.3277511580413961</v>
      </c>
      <c r="I60" s="484">
        <f>+'5.4.2'!M58/'5.3.2'!M91/10</f>
        <v>9.4369359205484589</v>
      </c>
      <c r="J60" s="264">
        <f>+'5.4.2'!O58/'5.3.2'!O91/10</f>
        <v>8.0208004333252898</v>
      </c>
      <c r="K60" s="264">
        <f>+'5.4.2'!Q58/'5.3.2'!Q91/10</f>
        <v>11.920645550007391</v>
      </c>
      <c r="L60" s="264">
        <f>+'5.4.2'!S58/'5.3.2'!S91/10</f>
        <v>17.783182518740883</v>
      </c>
      <c r="M60" s="610">
        <f>+'5.4.2'!U58/'5.3.2'!U91/10</f>
        <v>16.388229227612456</v>
      </c>
      <c r="N60" s="479">
        <f>+'5.4.2'!V58/'5.3.2'!V91/10</f>
        <v>10.466327700145071</v>
      </c>
      <c r="O60" s="1444"/>
      <c r="P60" s="1568"/>
      <c r="Q60" s="1568"/>
      <c r="R60" s="1568"/>
      <c r="S60" s="1568"/>
      <c r="T60" s="1569"/>
      <c r="U60" s="1569"/>
      <c r="V60" s="1569"/>
      <c r="W60" s="1569"/>
      <c r="X60" s="1569"/>
    </row>
    <row r="61" spans="1:24" s="1" customFormat="1" ht="19.5" customHeight="1">
      <c r="A61" s="3"/>
      <c r="B61" s="201"/>
      <c r="C61" s="202"/>
      <c r="D61" s="265"/>
      <c r="E61" s="265"/>
      <c r="F61" s="265"/>
      <c r="G61" s="265"/>
      <c r="H61" s="265"/>
      <c r="I61" s="265"/>
      <c r="J61" s="265"/>
      <c r="K61" s="265"/>
      <c r="L61" s="265"/>
      <c r="M61" s="265"/>
      <c r="N61" s="480"/>
      <c r="O61" s="1444"/>
      <c r="P61" s="1568"/>
      <c r="Q61" s="1568"/>
      <c r="R61" s="1568"/>
      <c r="S61" s="1568"/>
      <c r="T61" s="1569"/>
      <c r="U61" s="1569"/>
      <c r="V61" s="1569"/>
      <c r="W61" s="1569"/>
      <c r="X61" s="1569"/>
    </row>
    <row r="62" spans="1:24" s="1" customFormat="1" ht="19.5" customHeight="1">
      <c r="A62" s="3"/>
      <c r="B62" s="246">
        <v>7</v>
      </c>
      <c r="C62" s="182" t="s">
        <v>96</v>
      </c>
      <c r="D62" s="260">
        <f>+'5.4.2'!D60/'5.3.2'!D93/10</f>
        <v>5.9407668163277689</v>
      </c>
      <c r="E62" s="267">
        <f>+'5.4.2'!F60/'5.3.2'!F93/10</f>
        <v>6.2012045316197053</v>
      </c>
      <c r="F62" s="267">
        <f>+'5.4.2'!H60/'5.3.2'!H93/10</f>
        <v>7.5407944127014828</v>
      </c>
      <c r="G62" s="267">
        <f>+'5.4.2'!J60/'5.3.2'!J93/10</f>
        <v>6.8909374848302871</v>
      </c>
      <c r="H62" s="611">
        <f>+'5.4.2'!L60/'5.3.2'!L93/10</f>
        <v>6.4318443341558638</v>
      </c>
      <c r="I62" s="485">
        <f>+'5.4.2'!M60/'5.3.2'!M93/10</f>
        <v>9.2614216793295157</v>
      </c>
      <c r="J62" s="267">
        <f>+'5.4.2'!O60/'5.3.2'!O93/10</f>
        <v>8.840579804781477</v>
      </c>
      <c r="K62" s="267">
        <f>+'5.4.2'!Q60/'5.3.2'!Q93/10</f>
        <v>12.305509511244043</v>
      </c>
      <c r="L62" s="267">
        <f>+'5.4.2'!S60/'5.3.2'!S93/10</f>
        <v>18.078040377009412</v>
      </c>
      <c r="M62" s="262">
        <f>+'5.4.2'!U60/'5.3.2'!U93/10</f>
        <v>16.774691058133314</v>
      </c>
      <c r="N62" s="478">
        <f>+'5.4.2'!V60/'5.3.2'!V93/10</f>
        <v>10.493595354709694</v>
      </c>
      <c r="O62" s="1444"/>
      <c r="P62" s="1568"/>
      <c r="Q62" s="1568"/>
      <c r="R62" s="1568"/>
      <c r="S62" s="1568"/>
      <c r="T62" s="1569"/>
      <c r="U62" s="1569"/>
      <c r="V62" s="1569"/>
      <c r="W62" s="1569"/>
      <c r="X62" s="1569"/>
    </row>
    <row r="63" spans="1:24" s="1" customFormat="1" ht="19.5" customHeight="1">
      <c r="A63" s="3"/>
      <c r="B63" s="201">
        <v>8</v>
      </c>
      <c r="C63" s="182" t="s">
        <v>97</v>
      </c>
      <c r="D63" s="260">
        <f>+'5.4.2'!D61/'5.3.2'!D94/10</f>
        <v>5.7449805101637468</v>
      </c>
      <c r="E63" s="261">
        <f>+'5.4.2'!F61/'5.3.2'!F94/10</f>
        <v>6.0728626208297731</v>
      </c>
      <c r="F63" s="261">
        <f>+'5.4.2'!H61/'5.3.2'!H94/10</f>
        <v>7.150273893960768</v>
      </c>
      <c r="G63" s="261">
        <f>+'5.4.2'!J61/'5.3.2'!J94/10</f>
        <v>1.3438496529282657</v>
      </c>
      <c r="H63" s="608">
        <f>+'5.4.2'!L61/'5.3.2'!L94/10</f>
        <v>6.1936239776634521</v>
      </c>
      <c r="I63" s="554">
        <f>+'5.4.2'!M61/'5.3.2'!M94/10</f>
        <v>8.396564269618688</v>
      </c>
      <c r="J63" s="261">
        <f>+'5.4.2'!O61/'5.3.2'!O94/10</f>
        <v>9.1561780969387456</v>
      </c>
      <c r="K63" s="261">
        <f>+'5.4.2'!Q61/'5.3.2'!Q94/10</f>
        <v>11.735269357225773</v>
      </c>
      <c r="L63" s="261">
        <f>+'5.4.2'!S61/'5.3.2'!S94/10</f>
        <v>17.607598808885832</v>
      </c>
      <c r="M63" s="262">
        <f>+'5.4.2'!U61/'5.3.2'!U94/10</f>
        <v>16.291743759499944</v>
      </c>
      <c r="N63" s="478">
        <f>+'5.4.2'!V61/'5.3.2'!V94/10</f>
        <v>10.158345767916654</v>
      </c>
      <c r="O63" s="1444"/>
      <c r="P63" s="1568"/>
      <c r="Q63" s="1568"/>
      <c r="R63" s="1568"/>
      <c r="S63" s="1568"/>
      <c r="T63" s="1569"/>
      <c r="U63" s="1569"/>
      <c r="V63" s="1569"/>
      <c r="W63" s="1569"/>
      <c r="X63" s="1569"/>
    </row>
    <row r="64" spans="1:24" s="1" customFormat="1" ht="19.5" customHeight="1">
      <c r="A64" s="3"/>
      <c r="B64" s="201">
        <v>9</v>
      </c>
      <c r="C64" s="182" t="s">
        <v>172</v>
      </c>
      <c r="D64" s="260">
        <f>+'5.4.2'!D62/'5.3.2'!D95/10</f>
        <v>5.766206680642048</v>
      </c>
      <c r="E64" s="261">
        <f>+'5.4.2'!F62/'5.3.2'!F95/10</f>
        <v>6.2109419503549965</v>
      </c>
      <c r="F64" s="261">
        <f>+'5.4.2'!H62/'5.3.2'!H95/10</f>
        <v>7.3751523435864357</v>
      </c>
      <c r="G64" s="261">
        <f>+'5.4.2'!J62/'5.3.2'!J95/10</f>
        <v>8.1715741053521587</v>
      </c>
      <c r="H64" s="608">
        <f>+'5.4.2'!L62/'5.3.2'!L95/10</f>
        <v>6.2908012364246071</v>
      </c>
      <c r="I64" s="554">
        <f>+'5.4.2'!M62/'5.3.2'!M95/10</f>
        <v>8.5752755762350752</v>
      </c>
      <c r="J64" s="261">
        <f>+'5.4.2'!O62/'5.3.2'!O95/10</f>
        <v>9.1642948239009563</v>
      </c>
      <c r="K64" s="261">
        <f>+'5.4.2'!Q62/'5.3.2'!Q95/10</f>
        <v>11.715308756163143</v>
      </c>
      <c r="L64" s="261">
        <f>+'5.4.2'!S62/'5.3.2'!S95/10</f>
        <v>17.588579196113525</v>
      </c>
      <c r="M64" s="262">
        <f>+'5.4.2'!U62/'5.3.2'!U95/10</f>
        <v>16.264978425335737</v>
      </c>
      <c r="N64" s="478">
        <f>+'5.4.2'!V62/'5.3.2'!V95/10</f>
        <v>10.317514898166408</v>
      </c>
      <c r="O64" s="1444"/>
      <c r="P64" s="1568"/>
      <c r="Q64" s="1568"/>
      <c r="R64" s="1568"/>
      <c r="S64" s="1568"/>
      <c r="T64" s="1569"/>
      <c r="U64" s="1569"/>
      <c r="V64" s="1569"/>
      <c r="W64" s="1569"/>
      <c r="X64" s="1569"/>
    </row>
    <row r="65" spans="1:24" s="1" customFormat="1" ht="19.5" customHeight="1">
      <c r="A65" s="3"/>
      <c r="B65" s="201">
        <v>10</v>
      </c>
      <c r="C65" s="182" t="s">
        <v>99</v>
      </c>
      <c r="D65" s="260">
        <f>+'5.4.2'!D63/'5.3.2'!D96/10</f>
        <v>5.5100150375998052</v>
      </c>
      <c r="E65" s="261">
        <f>+'5.4.2'!F63/'5.3.2'!F96/10</f>
        <v>6.0215398057920595</v>
      </c>
      <c r="F65" s="261">
        <f>+'5.4.2'!H63/'5.3.2'!H96/10</f>
        <v>7.2031234620162863</v>
      </c>
      <c r="G65" s="261">
        <f>+'5.4.2'!J63/'5.3.2'!J96/10</f>
        <v>10.060133836782505</v>
      </c>
      <c r="H65" s="608">
        <f>+'5.4.2'!L63/'5.3.2'!L96/10</f>
        <v>6.0638634509052132</v>
      </c>
      <c r="I65" s="554">
        <f>+'5.4.2'!M63/'5.3.2'!M96/10</f>
        <v>8.7216679999471047</v>
      </c>
      <c r="J65" s="261">
        <f>+'5.4.2'!O63/'5.3.2'!O96/10</f>
        <v>9.6357948015667123</v>
      </c>
      <c r="K65" s="261">
        <f>+'5.4.2'!Q63/'5.3.2'!Q96/10</f>
        <v>11.85168327811547</v>
      </c>
      <c r="L65" s="261">
        <f>+'5.4.2'!S63/'5.3.2'!S96/10</f>
        <v>17.752749480259226</v>
      </c>
      <c r="M65" s="262">
        <f>+'5.4.2'!U63/'5.3.2'!U96/10</f>
        <v>16.4078951928796</v>
      </c>
      <c r="N65" s="478">
        <f>+'5.4.2'!V63/'5.3.2'!V96/10</f>
        <v>10.122268004097844</v>
      </c>
      <c r="O65" s="1444"/>
      <c r="P65" s="1568"/>
      <c r="Q65" s="1568"/>
      <c r="R65" s="1568"/>
      <c r="S65" s="1568"/>
      <c r="T65" s="1569"/>
      <c r="U65" s="1569"/>
      <c r="V65" s="1569"/>
      <c r="W65" s="1569"/>
      <c r="X65" s="1569"/>
    </row>
    <row r="66" spans="1:24" s="1" customFormat="1" ht="19.5" customHeight="1">
      <c r="A66" s="3"/>
      <c r="B66" s="201">
        <v>11</v>
      </c>
      <c r="C66" s="182" t="s">
        <v>100</v>
      </c>
      <c r="D66" s="260">
        <f>+'5.4.2'!D64/'5.3.2'!D97/10</f>
        <v>5.9098315954586873</v>
      </c>
      <c r="E66" s="261">
        <f>+'5.4.2'!F64/'5.3.2'!F97/10</f>
        <v>6.2219442028228729</v>
      </c>
      <c r="F66" s="261">
        <f>+'5.4.2'!H64/'5.3.2'!H97/10</f>
        <v>7.2405530694514209</v>
      </c>
      <c r="G66" s="261">
        <f>+'5.4.2'!J64/'5.3.2'!J97/10</f>
        <v>10.744896226303958</v>
      </c>
      <c r="H66" s="608">
        <f>+'5.4.2'!L64/'5.3.2'!L97/10</f>
        <v>6.3606821651377041</v>
      </c>
      <c r="I66" s="554">
        <f>+'5.4.2'!M64/'5.3.2'!M97/10</f>
        <v>9.404193080768982</v>
      </c>
      <c r="J66" s="261">
        <f>+'5.4.2'!O64/'5.3.2'!O97/10</f>
        <v>9.255940486615053</v>
      </c>
      <c r="K66" s="261">
        <f>+'5.4.2'!Q64/'5.3.2'!Q97/10</f>
        <v>12.177137951784218</v>
      </c>
      <c r="L66" s="261">
        <f>+'5.4.2'!S64/'5.3.2'!S97/10</f>
        <v>17.951777579031312</v>
      </c>
      <c r="M66" s="262">
        <f>+'5.4.2'!U64/'5.3.2'!U97/10</f>
        <v>16.633426178855704</v>
      </c>
      <c r="N66" s="478">
        <f>+'5.4.2'!V64/'5.3.2'!V97/10</f>
        <v>10.455145652269337</v>
      </c>
      <c r="O66" s="1444"/>
      <c r="P66" s="1568"/>
      <c r="Q66" s="1568"/>
      <c r="R66" s="1568"/>
      <c r="S66" s="1568"/>
      <c r="T66" s="1569"/>
      <c r="U66" s="1569"/>
      <c r="V66" s="1569"/>
      <c r="W66" s="1569"/>
      <c r="X66" s="1569"/>
    </row>
    <row r="67" spans="1:24" s="1" customFormat="1" ht="19.5" customHeight="1" thickBot="1">
      <c r="A67" s="3"/>
      <c r="B67" s="201">
        <v>12</v>
      </c>
      <c r="C67" s="182" t="s">
        <v>101</v>
      </c>
      <c r="D67" s="260">
        <f>+'5.4.2'!D65/'5.3.2'!D98/10</f>
        <v>5.7454191895613143</v>
      </c>
      <c r="E67" s="261">
        <f>+'5.4.2'!F65/'5.3.2'!F98/10</f>
        <v>6.134734830225165</v>
      </c>
      <c r="F67" s="261">
        <f>+'5.4.2'!H65/'5.3.2'!H98/10</f>
        <v>7.361802618471275</v>
      </c>
      <c r="G67" s="261">
        <f>+'5.4.2'!J65/'5.3.2'!J98/10</f>
        <v>12.819714074975604</v>
      </c>
      <c r="H67" s="608">
        <f>+'5.4.2'!L65/'5.3.2'!L98/10</f>
        <v>6.2800168058278398</v>
      </c>
      <c r="I67" s="483">
        <f>+'5.4.2'!M65/'5.3.2'!M98/10</f>
        <v>9.3897154235069191</v>
      </c>
      <c r="J67" s="261">
        <f>+'5.4.2'!O65/'5.3.2'!O98/10</f>
        <v>10.151602430455659</v>
      </c>
      <c r="K67" s="261">
        <f>+'5.4.2'!Q65/'5.3.2'!Q98/10</f>
        <v>12.211545166193329</v>
      </c>
      <c r="L67" s="261">
        <f>+'5.4.2'!S65/'5.3.2'!S98/10</f>
        <v>18.303544184458335</v>
      </c>
      <c r="M67" s="262">
        <f>+'5.4.2'!U65/'5.3.2'!U98/10</f>
        <v>16.906953859802506</v>
      </c>
      <c r="N67" s="478">
        <f>+'5.4.2'!V65/'5.3.2'!V98/10</f>
        <v>10.478207805098634</v>
      </c>
      <c r="O67" s="1444"/>
      <c r="P67" s="1568"/>
      <c r="Q67" s="1568"/>
      <c r="R67" s="1568"/>
      <c r="S67" s="1568"/>
      <c r="T67" s="1569"/>
      <c r="U67" s="1569"/>
      <c r="V67" s="1569"/>
      <c r="W67" s="1569"/>
      <c r="X67" s="1569"/>
    </row>
    <row r="68" spans="1:24" s="1" customFormat="1" ht="19.5" customHeight="1" thickTop="1" thickBot="1">
      <c r="A68" s="3"/>
      <c r="B68" s="1721" t="s">
        <v>102</v>
      </c>
      <c r="C68" s="1722"/>
      <c r="D68" s="268">
        <f>+'5.4.2'!D66/'5.3.2'!D99/10</f>
        <v>5.768473966905761</v>
      </c>
      <c r="E68" s="269">
        <f>+'5.4.2'!F66/'5.3.2'!F99/10</f>
        <v>6.1426377979479057</v>
      </c>
      <c r="F68" s="269">
        <f>+'5.4.2'!H66/'5.3.2'!H99/10</f>
        <v>7.3100285886156176</v>
      </c>
      <c r="G68" s="269">
        <f>+'5.4.2'!J66/'5.3.2'!J99/10</f>
        <v>6.5186367709602395</v>
      </c>
      <c r="H68" s="612">
        <f>+'5.4.2'!L66/'5.3.2'!L99/10</f>
        <v>6.2693224702763732</v>
      </c>
      <c r="I68" s="486">
        <f>+'5.4.2'!M66/'5.3.2'!M99/10</f>
        <v>8.942794114882318</v>
      </c>
      <c r="J68" s="269">
        <f>+'5.4.2'!O66/'5.3.2'!O99/10</f>
        <v>9.34056592093037</v>
      </c>
      <c r="K68" s="269">
        <f>+'5.4.2'!Q66/'5.3.2'!Q99/10</f>
        <v>12.001545552434532</v>
      </c>
      <c r="L68" s="269">
        <f>+'5.4.2'!S66/'5.3.2'!S99/10</f>
        <v>17.882229794304852</v>
      </c>
      <c r="M68" s="613">
        <f>+'5.4.2'!U66/'5.3.2'!U99/10</f>
        <v>16.548507764842221</v>
      </c>
      <c r="N68" s="481">
        <f>+'5.4.2'!V66/'5.3.2'!V99/10</f>
        <v>10.337746213574485</v>
      </c>
      <c r="O68" s="1444"/>
      <c r="P68" s="1568"/>
      <c r="Q68" s="1568"/>
      <c r="R68" s="1568"/>
      <c r="S68" s="1568"/>
      <c r="T68" s="1569"/>
      <c r="U68" s="1569"/>
      <c r="V68" s="1569"/>
      <c r="W68" s="1569"/>
      <c r="X68" s="1569"/>
    </row>
    <row r="69" spans="1:24" s="1" customFormat="1" ht="19.5" customHeight="1" thickBot="1">
      <c r="A69" s="3"/>
      <c r="C69" s="3"/>
      <c r="D69" s="270"/>
      <c r="E69" s="270"/>
      <c r="F69" s="270"/>
      <c r="G69" s="270"/>
      <c r="H69" s="270"/>
      <c r="I69" s="270"/>
      <c r="J69" s="270"/>
      <c r="K69" s="270"/>
      <c r="L69" s="270"/>
      <c r="M69" s="270"/>
      <c r="N69" s="270"/>
      <c r="O69" s="1444"/>
      <c r="P69" s="1568"/>
      <c r="Q69" s="1568"/>
      <c r="R69" s="1568"/>
      <c r="S69" s="1568"/>
      <c r="T69" s="1569"/>
      <c r="U69" s="1569"/>
      <c r="V69" s="1569"/>
      <c r="W69" s="1569"/>
      <c r="X69" s="1569"/>
    </row>
    <row r="70" spans="1:24" s="1" customFormat="1" ht="19.5" customHeight="1" thickBot="1">
      <c r="A70" s="3"/>
      <c r="B70" s="1708" t="s">
        <v>103</v>
      </c>
      <c r="C70" s="1732"/>
      <c r="D70" s="271">
        <f>+'5.4.2'!D68/'5.3.2'!D101/10</f>
        <v>5.8065962183140929</v>
      </c>
      <c r="E70" s="272">
        <f>+'5.4.2'!F68/'5.3.2'!F101/10</f>
        <v>6.1378718236345575</v>
      </c>
      <c r="F70" s="272">
        <f>+'5.4.2'!H68/'5.3.2'!H101/10</f>
        <v>7.3040611895284826</v>
      </c>
      <c r="G70" s="272">
        <f>+'5.4.2'!J68/'5.3.2'!J101/10</f>
        <v>6.7358342968786804</v>
      </c>
      <c r="H70" s="614">
        <f>+'5.4.2'!L68/'5.3.2'!L101/10</f>
        <v>6.2981424195116809</v>
      </c>
      <c r="I70" s="487">
        <f>+'5.4.2'!M68/'5.3.2'!M101/10</f>
        <v>9.1670782776302833</v>
      </c>
      <c r="J70" s="272">
        <f>+'5.4.2'!O68/'5.3.2'!O101/10</f>
        <v>8.6161811009875144</v>
      </c>
      <c r="K70" s="272">
        <f>+'5.4.2'!Q68/'5.3.2'!Q101/10</f>
        <v>11.959400574273662</v>
      </c>
      <c r="L70" s="272">
        <f>+'5.4.2'!S68/'5.3.2'!S101/10</f>
        <v>17.832120054963461</v>
      </c>
      <c r="M70" s="615">
        <f>+'5.4.2'!U68/'5.3.2'!U101/10</f>
        <v>16.466857229914666</v>
      </c>
      <c r="N70" s="482">
        <f>+'5.4.2'!V68/'5.3.2'!V101/10</f>
        <v>10.402008601138377</v>
      </c>
      <c r="O70" s="1572"/>
      <c r="P70" s="1568"/>
      <c r="Q70" s="1568"/>
      <c r="R70" s="1568"/>
      <c r="S70" s="1568"/>
      <c r="T70" s="1569"/>
      <c r="U70" s="1569"/>
      <c r="V70" s="1569"/>
      <c r="W70" s="1569"/>
      <c r="X70" s="1569"/>
    </row>
    <row r="71" spans="1:24" s="1" customFormat="1" ht="19.5" customHeight="1">
      <c r="A71" s="3"/>
      <c r="B71" s="3"/>
      <c r="C71" s="3"/>
      <c r="D71" s="1108"/>
      <c r="E71" s="1108"/>
      <c r="F71" s="1108"/>
      <c r="G71" s="3"/>
      <c r="H71" s="1108"/>
      <c r="I71" s="1108"/>
      <c r="J71" s="217"/>
      <c r="K71" s="217"/>
      <c r="L71" s="217"/>
      <c r="M71" s="217"/>
      <c r="N71" s="3"/>
      <c r="O71" s="1444"/>
      <c r="P71" s="1568"/>
      <c r="Q71" s="1568"/>
      <c r="R71" s="1568"/>
      <c r="S71" s="1568"/>
      <c r="T71" s="1569"/>
      <c r="U71" s="1569"/>
      <c r="V71" s="1569"/>
      <c r="W71" s="1569"/>
      <c r="X71" s="1569"/>
    </row>
    <row r="72" spans="1:24" s="1" customFormat="1" ht="19.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217"/>
      <c r="N72" s="3"/>
      <c r="O72" s="1444"/>
      <c r="P72" s="1568"/>
      <c r="Q72" s="1568"/>
      <c r="R72" s="1568"/>
      <c r="S72" s="1568"/>
      <c r="T72" s="1569"/>
      <c r="U72" s="1569"/>
      <c r="V72" s="1569"/>
      <c r="W72" s="1569"/>
      <c r="X72" s="1569"/>
    </row>
    <row r="73" spans="1:24"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</row>
    <row r="74" spans="1:24"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</row>
    <row r="75" spans="1:24"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</row>
    <row r="76" spans="1:24"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</row>
    <row r="77" spans="1:24"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</row>
  </sheetData>
  <mergeCells count="26">
    <mergeCell ref="B13:C13"/>
    <mergeCell ref="B5:B6"/>
    <mergeCell ref="H5:H6"/>
    <mergeCell ref="C5:G5"/>
    <mergeCell ref="M5:M6"/>
    <mergeCell ref="I5:L5"/>
    <mergeCell ref="B21:C21"/>
    <mergeCell ref="B27:B28"/>
    <mergeCell ref="C27:C28"/>
    <mergeCell ref="D27:G27"/>
    <mergeCell ref="H27:H28"/>
    <mergeCell ref="N5:N6"/>
    <mergeCell ref="F52:F53"/>
    <mergeCell ref="G52:G53"/>
    <mergeCell ref="I52:I53"/>
    <mergeCell ref="J52:J53"/>
    <mergeCell ref="K52:K53"/>
    <mergeCell ref="L52:L53"/>
    <mergeCell ref="Q27:R27"/>
    <mergeCell ref="B51:B53"/>
    <mergeCell ref="C51:H51"/>
    <mergeCell ref="J51:M51"/>
    <mergeCell ref="N51:N53"/>
    <mergeCell ref="C52:C53"/>
    <mergeCell ref="D52:D53"/>
    <mergeCell ref="E52:E53"/>
  </mergeCells>
  <pageMargins left="0.78740157480314965" right="0.78740157480314965" top="0.59055118110236215" bottom="0.59055118110236215" header="0" footer="0"/>
  <pageSetup paperSize="9" scale="54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8"/>
  <dimension ref="A1:CF90"/>
  <sheetViews>
    <sheetView view="pageBreakPreview" zoomScale="90" zoomScaleNormal="55" zoomScaleSheetLayoutView="90" workbookViewId="0"/>
  </sheetViews>
  <sheetFormatPr baseColWidth="10" defaultColWidth="11.42578125" defaultRowHeight="12.75"/>
  <cols>
    <col min="1" max="1" width="3" style="2" customWidth="1"/>
    <col min="2" max="2" width="4.28515625" style="8" customWidth="1"/>
    <col min="3" max="3" width="67.7109375" style="8" customWidth="1"/>
    <col min="4" max="6" width="9.7109375" style="8" customWidth="1"/>
    <col min="7" max="7" width="10.85546875" style="8" customWidth="1"/>
    <col min="8" max="8" width="11" style="8" customWidth="1"/>
    <col min="9" max="23" width="9.7109375" style="8" customWidth="1"/>
    <col min="24" max="24" width="9.85546875" style="8" customWidth="1"/>
    <col min="25" max="25" width="2" style="8" customWidth="1"/>
    <col min="26" max="26" width="11.42578125" style="1324" customWidth="1"/>
    <col min="27" max="27" width="10.7109375" style="1333" customWidth="1"/>
    <col min="28" max="29" width="10.7109375" style="1398" customWidth="1"/>
    <col min="30" max="30" width="68" style="1333" bestFit="1" customWidth="1"/>
    <col min="31" max="31" width="13" style="1333" bestFit="1" customWidth="1"/>
    <col min="32" max="32" width="7.7109375" style="1333" bestFit="1" customWidth="1"/>
    <col min="33" max="33" width="8.140625" style="1333" bestFit="1" customWidth="1"/>
    <col min="34" max="34" width="8.85546875" style="1333" bestFit="1" customWidth="1"/>
    <col min="35" max="38" width="9.5703125" style="1333" bestFit="1" customWidth="1"/>
    <col min="39" max="39" width="8.5703125" style="1333" bestFit="1" customWidth="1"/>
    <col min="40" max="40" width="10" style="1333" bestFit="1" customWidth="1"/>
    <col min="41" max="41" width="6" bestFit="1" customWidth="1"/>
    <col min="42" max="42" width="10.28515625" bestFit="1" customWidth="1"/>
    <col min="43" max="43" width="11.42578125" bestFit="1" customWidth="1"/>
    <col min="44" max="44" width="9.28515625" bestFit="1" customWidth="1"/>
    <col min="45" max="45" width="8.5703125" bestFit="1" customWidth="1"/>
    <col min="46" max="46" width="9.140625" bestFit="1" customWidth="1"/>
    <col min="47" max="47" width="8.140625" bestFit="1" customWidth="1"/>
    <col min="48" max="48" width="8.5703125" bestFit="1" customWidth="1"/>
    <col min="49" max="49" width="8" bestFit="1" customWidth="1"/>
    <col min="50" max="50" width="8.5703125" bestFit="1" customWidth="1"/>
    <col min="51" max="51" width="7.42578125" customWidth="1"/>
    <col min="52" max="52" width="9.5703125" bestFit="1" customWidth="1"/>
    <col min="53" max="53" width="9.85546875" bestFit="1" customWidth="1"/>
    <col min="54" max="54" width="10.7109375" customWidth="1"/>
    <col min="55" max="56" width="9.5703125" bestFit="1" customWidth="1"/>
    <col min="57" max="57" width="11.7109375" bestFit="1" customWidth="1"/>
    <col min="58" max="58" width="10" customWidth="1"/>
    <col min="59" max="59" width="8.28515625" customWidth="1"/>
    <col min="60" max="60" width="7.28515625" customWidth="1"/>
    <col min="61" max="62" width="7.7109375" bestFit="1" customWidth="1"/>
    <col min="63" max="63" width="9.85546875" customWidth="1"/>
    <col min="64" max="64" width="7.140625" bestFit="1" customWidth="1"/>
    <col min="65" max="65" width="6.7109375" bestFit="1" customWidth="1"/>
    <col min="66" max="66" width="7.140625" bestFit="1" customWidth="1"/>
    <col min="67" max="67" width="5.85546875" bestFit="1" customWidth="1"/>
    <col min="68" max="68" width="9.28515625" bestFit="1" customWidth="1"/>
    <col min="69" max="69" width="8.140625" bestFit="1" customWidth="1"/>
    <col min="70" max="70" width="9.28515625" bestFit="1" customWidth="1"/>
    <col min="71" max="71" width="8" bestFit="1" customWidth="1"/>
    <col min="72" max="72" width="9.140625" bestFit="1" customWidth="1"/>
    <col min="73" max="73" width="7.85546875" bestFit="1" customWidth="1"/>
    <col min="74" max="74" width="6" bestFit="1" customWidth="1"/>
    <col min="75" max="75" width="8" bestFit="1" customWidth="1"/>
    <col min="76" max="77" width="6.7109375" bestFit="1" customWidth="1"/>
    <col min="78" max="78" width="7.140625" bestFit="1" customWidth="1"/>
    <col min="79" max="80" width="8.140625" bestFit="1" customWidth="1"/>
    <col min="81" max="81" width="7" bestFit="1" customWidth="1"/>
    <col min="82" max="82" width="7.140625" bestFit="1" customWidth="1"/>
    <col min="83" max="83" width="8.85546875" bestFit="1" customWidth="1"/>
    <col min="84" max="84" width="11.5703125" customWidth="1"/>
    <col min="85" max="16384" width="11.42578125" style="8"/>
  </cols>
  <sheetData>
    <row r="1" spans="1:84" ht="17.25" customHeight="1">
      <c r="A1" s="4" t="s">
        <v>331</v>
      </c>
      <c r="C1" s="2"/>
      <c r="D1" s="2"/>
      <c r="E1" s="10"/>
      <c r="F1" s="10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1330"/>
    </row>
    <row r="2" spans="1:84" ht="17.25" customHeight="1" thickBot="1">
      <c r="B2" s="279"/>
      <c r="C2" s="279"/>
      <c r="D2" s="20"/>
      <c r="E2" s="20"/>
      <c r="F2" s="20"/>
      <c r="G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1330"/>
    </row>
    <row r="3" spans="1:84" ht="17.25" customHeight="1">
      <c r="B3" s="2036" t="s">
        <v>140</v>
      </c>
      <c r="C3" s="2038" t="s">
        <v>207</v>
      </c>
      <c r="D3" s="2042" t="s">
        <v>208</v>
      </c>
      <c r="E3" s="2043"/>
      <c r="F3" s="2043"/>
      <c r="G3" s="2043"/>
      <c r="H3" s="2043"/>
      <c r="I3" s="2043"/>
      <c r="J3" s="2043"/>
      <c r="K3" s="2043"/>
      <c r="L3" s="2043"/>
      <c r="M3" s="2043"/>
      <c r="N3" s="2043"/>
      <c r="O3" s="2043"/>
      <c r="P3" s="2043"/>
      <c r="Q3" s="2043"/>
      <c r="R3" s="2043"/>
      <c r="S3" s="2043"/>
      <c r="T3" s="2043"/>
      <c r="U3" s="2043"/>
      <c r="V3" s="2043"/>
      <c r="W3" s="2044"/>
      <c r="X3" s="2040" t="s">
        <v>43</v>
      </c>
      <c r="Y3" s="2"/>
      <c r="Z3" s="1333"/>
    </row>
    <row r="4" spans="1:84" ht="17.25" customHeight="1" thickBot="1">
      <c r="B4" s="2037"/>
      <c r="C4" s="2039"/>
      <c r="D4" s="1680" t="s">
        <v>209</v>
      </c>
      <c r="E4" s="1681" t="s">
        <v>210</v>
      </c>
      <c r="F4" s="1681" t="s">
        <v>211</v>
      </c>
      <c r="G4" s="1681" t="s">
        <v>212</v>
      </c>
      <c r="H4" s="1681" t="s">
        <v>213</v>
      </c>
      <c r="I4" s="1681" t="s">
        <v>214</v>
      </c>
      <c r="J4" s="1681" t="s">
        <v>215</v>
      </c>
      <c r="K4" s="1681" t="s">
        <v>216</v>
      </c>
      <c r="L4" s="1681" t="s">
        <v>217</v>
      </c>
      <c r="M4" s="1681" t="s">
        <v>218</v>
      </c>
      <c r="N4" s="1681" t="s">
        <v>219</v>
      </c>
      <c r="O4" s="1681" t="s">
        <v>254</v>
      </c>
      <c r="P4" s="1681" t="s">
        <v>220</v>
      </c>
      <c r="Q4" s="1681" t="s">
        <v>221</v>
      </c>
      <c r="R4" s="1681" t="s">
        <v>222</v>
      </c>
      <c r="S4" s="1681" t="s">
        <v>223</v>
      </c>
      <c r="T4" s="1681" t="s">
        <v>224</v>
      </c>
      <c r="U4" s="1681" t="s">
        <v>225</v>
      </c>
      <c r="V4" s="1681" t="s">
        <v>226</v>
      </c>
      <c r="W4" s="1733" t="s">
        <v>227</v>
      </c>
      <c r="X4" s="2041"/>
      <c r="Y4" s="2"/>
      <c r="Z4" s="1333"/>
    </row>
    <row r="5" spans="1:84" ht="17.25" customHeight="1">
      <c r="B5" s="503">
        <v>1</v>
      </c>
      <c r="C5" s="565" t="s">
        <v>237</v>
      </c>
      <c r="D5" s="1117" t="s">
        <v>83</v>
      </c>
      <c r="E5" s="498" t="s">
        <v>83</v>
      </c>
      <c r="F5" s="498">
        <v>12.760643634768231</v>
      </c>
      <c r="G5" s="498">
        <v>10.749949891094845</v>
      </c>
      <c r="H5" s="498">
        <v>13.078212657525309</v>
      </c>
      <c r="I5" s="498">
        <v>24.457643870436492</v>
      </c>
      <c r="J5" s="498">
        <v>24.007547939744637</v>
      </c>
      <c r="K5" s="498">
        <v>17.415101687397954</v>
      </c>
      <c r="L5" s="498">
        <v>14.105996388597291</v>
      </c>
      <c r="M5" s="498">
        <v>23.332412264338707</v>
      </c>
      <c r="N5" s="498">
        <v>20.348587164449604</v>
      </c>
      <c r="O5" s="498">
        <v>20.221951985628102</v>
      </c>
      <c r="P5" s="499" t="s">
        <v>83</v>
      </c>
      <c r="Q5" s="498" t="s">
        <v>83</v>
      </c>
      <c r="R5" s="498" t="s">
        <v>83</v>
      </c>
      <c r="S5" s="498" t="s">
        <v>83</v>
      </c>
      <c r="T5" s="501" t="s">
        <v>83</v>
      </c>
      <c r="U5" s="501" t="s">
        <v>83</v>
      </c>
      <c r="V5" s="501" t="s">
        <v>83</v>
      </c>
      <c r="W5" s="1118" t="s">
        <v>83</v>
      </c>
      <c r="X5" s="1115">
        <v>11.897847797002822</v>
      </c>
      <c r="Y5" s="2"/>
      <c r="Z5" s="1333"/>
    </row>
    <row r="6" spans="1:84" ht="17.25" customHeight="1">
      <c r="B6" s="502">
        <v>2</v>
      </c>
      <c r="C6" s="1116" t="s">
        <v>267</v>
      </c>
      <c r="D6" s="1117" t="s">
        <v>83</v>
      </c>
      <c r="E6" s="498" t="s">
        <v>83</v>
      </c>
      <c r="F6" s="498" t="s">
        <v>83</v>
      </c>
      <c r="G6" s="498" t="s">
        <v>83</v>
      </c>
      <c r="H6" s="498">
        <v>14.534500851155389</v>
      </c>
      <c r="I6" s="498">
        <v>28.610739648949487</v>
      </c>
      <c r="J6" s="498" t="s">
        <v>83</v>
      </c>
      <c r="K6" s="498" t="s">
        <v>83</v>
      </c>
      <c r="L6" s="498">
        <v>22.491476937765505</v>
      </c>
      <c r="M6" s="498">
        <v>26.168198669709209</v>
      </c>
      <c r="N6" s="498">
        <v>19.92711054234482</v>
      </c>
      <c r="O6" s="498">
        <v>19.679347269177555</v>
      </c>
      <c r="P6" s="499" t="s">
        <v>83</v>
      </c>
      <c r="Q6" s="498">
        <v>10.54026778081349</v>
      </c>
      <c r="R6" s="498" t="s">
        <v>83</v>
      </c>
      <c r="S6" s="498" t="s">
        <v>83</v>
      </c>
      <c r="T6" s="501" t="s">
        <v>83</v>
      </c>
      <c r="U6" s="501" t="s">
        <v>83</v>
      </c>
      <c r="V6" s="501" t="s">
        <v>83</v>
      </c>
      <c r="W6" s="1118" t="s">
        <v>83</v>
      </c>
      <c r="X6" s="1115">
        <v>20.12308581326133</v>
      </c>
      <c r="Y6" s="2"/>
      <c r="Z6" s="1333"/>
    </row>
    <row r="7" spans="1:84" ht="17.25" customHeight="1">
      <c r="B7" s="502">
        <v>3</v>
      </c>
      <c r="C7" s="1116" t="s">
        <v>177</v>
      </c>
      <c r="D7" s="1117" t="s">
        <v>83</v>
      </c>
      <c r="E7" s="498" t="s">
        <v>83</v>
      </c>
      <c r="F7" s="498">
        <v>10.89792201754539</v>
      </c>
      <c r="G7" s="498">
        <v>12.979978063907794</v>
      </c>
      <c r="H7" s="498">
        <v>13.527269545604691</v>
      </c>
      <c r="I7" s="498">
        <v>17.665528442341742</v>
      </c>
      <c r="J7" s="498">
        <v>19.55386431115544</v>
      </c>
      <c r="K7" s="498">
        <v>19.603713834132471</v>
      </c>
      <c r="L7" s="498">
        <v>21.035375262292671</v>
      </c>
      <c r="M7" s="498">
        <v>18.940988827507212</v>
      </c>
      <c r="N7" s="498">
        <v>19.109753587077204</v>
      </c>
      <c r="O7" s="498">
        <v>18.790001828639046</v>
      </c>
      <c r="P7" s="499" t="s">
        <v>83</v>
      </c>
      <c r="Q7" s="498">
        <v>12.010419714540609</v>
      </c>
      <c r="R7" s="498" t="s">
        <v>83</v>
      </c>
      <c r="S7" s="498" t="s">
        <v>83</v>
      </c>
      <c r="T7" s="501">
        <v>21.284959645564001</v>
      </c>
      <c r="U7" s="501" t="s">
        <v>83</v>
      </c>
      <c r="V7" s="501" t="s">
        <v>83</v>
      </c>
      <c r="W7" s="1118" t="s">
        <v>83</v>
      </c>
      <c r="X7" s="1115">
        <v>16.435598187791321</v>
      </c>
      <c r="Y7" s="2"/>
      <c r="Z7" s="1333"/>
    </row>
    <row r="8" spans="1:84" ht="17.25" customHeight="1">
      <c r="A8" s="8"/>
      <c r="B8" s="1797">
        <v>4</v>
      </c>
      <c r="C8" s="1798" t="s">
        <v>4</v>
      </c>
      <c r="D8" s="1117" t="s">
        <v>83</v>
      </c>
      <c r="E8" s="498" t="s">
        <v>83</v>
      </c>
      <c r="F8" s="498">
        <v>14.587127851837582</v>
      </c>
      <c r="G8" s="498">
        <v>12.507496048437098</v>
      </c>
      <c r="H8" s="498">
        <v>13.898634325132502</v>
      </c>
      <c r="I8" s="498">
        <v>22.417997848219084</v>
      </c>
      <c r="J8" s="498">
        <v>19.689812735960501</v>
      </c>
      <c r="K8" s="498">
        <v>33.892471553112308</v>
      </c>
      <c r="L8" s="498">
        <v>24.111636979579224</v>
      </c>
      <c r="M8" s="498">
        <v>22.360909849831437</v>
      </c>
      <c r="N8" s="498">
        <v>18.868561210039683</v>
      </c>
      <c r="O8" s="498">
        <v>19.881143551346987</v>
      </c>
      <c r="P8" s="499" t="s">
        <v>83</v>
      </c>
      <c r="Q8" s="498">
        <v>13.182549496196623</v>
      </c>
      <c r="R8" s="498" t="s">
        <v>83</v>
      </c>
      <c r="S8" s="498" t="s">
        <v>83</v>
      </c>
      <c r="T8" s="498">
        <v>21.225943567043018</v>
      </c>
      <c r="U8" s="498">
        <v>32.3450775710076</v>
      </c>
      <c r="V8" s="498">
        <v>14.95294363117207</v>
      </c>
      <c r="W8" s="1799">
        <v>36.527340953183732</v>
      </c>
      <c r="X8" s="1117">
        <v>18.26022587654273</v>
      </c>
      <c r="AA8" s="1324"/>
      <c r="AB8" s="1326"/>
      <c r="AC8" s="1326"/>
      <c r="AD8" s="1324"/>
      <c r="AE8" s="1324"/>
      <c r="AF8" s="1324"/>
      <c r="AG8" s="1324"/>
      <c r="AH8" s="1324"/>
      <c r="AI8" s="1324"/>
      <c r="AJ8" s="1324"/>
      <c r="AK8" s="1324"/>
      <c r="AL8" s="1324"/>
      <c r="AM8" s="1324"/>
      <c r="AN8" s="1324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</row>
    <row r="9" spans="1:84" ht="17.25" customHeight="1">
      <c r="A9" s="8"/>
      <c r="B9" s="1797">
        <v>5</v>
      </c>
      <c r="C9" s="1798" t="s">
        <v>6</v>
      </c>
      <c r="D9" s="1117" t="s">
        <v>83</v>
      </c>
      <c r="E9" s="498" t="s">
        <v>83</v>
      </c>
      <c r="F9" s="498" t="s">
        <v>83</v>
      </c>
      <c r="G9" s="498" t="s">
        <v>83</v>
      </c>
      <c r="H9" s="498" t="s">
        <v>83</v>
      </c>
      <c r="I9" s="498" t="s">
        <v>83</v>
      </c>
      <c r="J9" s="498" t="s">
        <v>83</v>
      </c>
      <c r="K9" s="498">
        <v>22.615613807136505</v>
      </c>
      <c r="L9" s="498" t="s">
        <v>83</v>
      </c>
      <c r="M9" s="498" t="s">
        <v>83</v>
      </c>
      <c r="N9" s="498">
        <v>21.651395277625006</v>
      </c>
      <c r="O9" s="498">
        <v>20.372464399644688</v>
      </c>
      <c r="P9" s="499" t="s">
        <v>83</v>
      </c>
      <c r="Q9" s="498" t="s">
        <v>83</v>
      </c>
      <c r="R9" s="498" t="s">
        <v>83</v>
      </c>
      <c r="S9" s="498" t="s">
        <v>83</v>
      </c>
      <c r="T9" s="498" t="s">
        <v>83</v>
      </c>
      <c r="U9" s="498" t="s">
        <v>83</v>
      </c>
      <c r="V9" s="498" t="s">
        <v>83</v>
      </c>
      <c r="W9" s="1799" t="s">
        <v>83</v>
      </c>
      <c r="X9" s="1117">
        <v>21.646617778356632</v>
      </c>
      <c r="AA9" s="1324"/>
      <c r="AB9" s="1326"/>
      <c r="AC9" s="1326"/>
      <c r="AD9" s="1324"/>
      <c r="AE9" s="1324"/>
      <c r="AF9" s="1324"/>
      <c r="AG9" s="1324"/>
      <c r="AH9" s="1324"/>
      <c r="AI9" s="1324"/>
      <c r="AJ9" s="1324"/>
      <c r="AK9" s="1324"/>
      <c r="AL9" s="1324"/>
      <c r="AM9" s="1324"/>
      <c r="AN9" s="1324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</row>
    <row r="10" spans="1:84" ht="16.899999999999999" customHeight="1">
      <c r="A10" s="8"/>
      <c r="B10" s="1797">
        <v>6</v>
      </c>
      <c r="C10" s="1798" t="s">
        <v>8</v>
      </c>
      <c r="D10" s="1117" t="s">
        <v>83</v>
      </c>
      <c r="E10" s="498" t="s">
        <v>83</v>
      </c>
      <c r="F10" s="498">
        <v>11.908995650712235</v>
      </c>
      <c r="G10" s="498">
        <v>15.86276087166406</v>
      </c>
      <c r="H10" s="498">
        <v>16.955586696789432</v>
      </c>
      <c r="I10" s="498">
        <v>29.151371461596483</v>
      </c>
      <c r="J10" s="498">
        <v>16.85427062641287</v>
      </c>
      <c r="K10" s="498">
        <v>20.442969927797279</v>
      </c>
      <c r="L10" s="498">
        <v>21.573852678069763</v>
      </c>
      <c r="M10" s="498">
        <v>24.433550829667062</v>
      </c>
      <c r="N10" s="498">
        <v>22.349167813458156</v>
      </c>
      <c r="O10" s="498">
        <v>12.827236187297149</v>
      </c>
      <c r="P10" s="499">
        <v>16.275046183696286</v>
      </c>
      <c r="Q10" s="498">
        <v>13.994714684845324</v>
      </c>
      <c r="R10" s="498" t="s">
        <v>83</v>
      </c>
      <c r="S10" s="498" t="s">
        <v>83</v>
      </c>
      <c r="T10" s="498">
        <v>22.460726228762763</v>
      </c>
      <c r="U10" s="498" t="s">
        <v>83</v>
      </c>
      <c r="V10" s="498" t="s">
        <v>83</v>
      </c>
      <c r="W10" s="1799" t="s">
        <v>83</v>
      </c>
      <c r="X10" s="1117">
        <v>19.156899807814781</v>
      </c>
      <c r="AA10" s="1324"/>
      <c r="AB10" s="1326"/>
      <c r="AC10" s="1326"/>
      <c r="AD10" s="1324"/>
      <c r="AE10" s="1324"/>
      <c r="AF10" s="1324"/>
      <c r="AG10" s="1324"/>
      <c r="AH10" s="1324"/>
      <c r="AI10" s="1324"/>
      <c r="AJ10" s="1324"/>
      <c r="AK10" s="1324"/>
      <c r="AL10" s="1324"/>
      <c r="AM10" s="1324"/>
      <c r="AN10" s="1324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</row>
    <row r="11" spans="1:84" ht="17.25" customHeight="1">
      <c r="A11" s="8"/>
      <c r="B11" s="1797">
        <v>7</v>
      </c>
      <c r="C11" s="1798" t="s">
        <v>10</v>
      </c>
      <c r="D11" s="1117" t="s">
        <v>83</v>
      </c>
      <c r="E11" s="498" t="s">
        <v>83</v>
      </c>
      <c r="F11" s="498">
        <v>17.87933920021019</v>
      </c>
      <c r="G11" s="498">
        <v>15.733410108662918</v>
      </c>
      <c r="H11" s="498">
        <v>14.954986889705467</v>
      </c>
      <c r="I11" s="498">
        <v>26.440628875738515</v>
      </c>
      <c r="J11" s="498">
        <v>20.030213139079791</v>
      </c>
      <c r="K11" s="498">
        <v>19.75635748429994</v>
      </c>
      <c r="L11" s="498">
        <v>28.255073511847321</v>
      </c>
      <c r="M11" s="498">
        <v>23.903792099298681</v>
      </c>
      <c r="N11" s="498">
        <v>21.657136513584391</v>
      </c>
      <c r="O11" s="498">
        <v>18.767775409272225</v>
      </c>
      <c r="P11" s="499">
        <v>25.443722353553518</v>
      </c>
      <c r="Q11" s="498">
        <v>19.314628090547412</v>
      </c>
      <c r="R11" s="498" t="s">
        <v>83</v>
      </c>
      <c r="S11" s="498" t="s">
        <v>83</v>
      </c>
      <c r="T11" s="498">
        <v>17.880262550364126</v>
      </c>
      <c r="U11" s="498" t="s">
        <v>83</v>
      </c>
      <c r="V11" s="498" t="s">
        <v>83</v>
      </c>
      <c r="W11" s="1799">
        <v>23.561348523575422</v>
      </c>
      <c r="X11" s="1117">
        <v>20.725121536749988</v>
      </c>
      <c r="AA11" s="1324"/>
      <c r="AB11" s="1326"/>
      <c r="AC11" s="1326"/>
      <c r="AD11" s="1324"/>
      <c r="AE11" s="1324"/>
      <c r="AF11" s="1324"/>
      <c r="AG11" s="1324"/>
      <c r="AH11" s="1324"/>
      <c r="AI11" s="1324"/>
      <c r="AJ11" s="1324"/>
      <c r="AK11" s="1324"/>
      <c r="AL11" s="1324"/>
      <c r="AM11" s="1324"/>
      <c r="AN11" s="1324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</row>
    <row r="12" spans="1:84" ht="17.25" customHeight="1">
      <c r="B12" s="502">
        <v>8</v>
      </c>
      <c r="C12" s="1116" t="s">
        <v>12</v>
      </c>
      <c r="D12" s="1117" t="s">
        <v>83</v>
      </c>
      <c r="E12" s="498" t="s">
        <v>83</v>
      </c>
      <c r="F12" s="498">
        <v>14.759162216230772</v>
      </c>
      <c r="G12" s="498">
        <v>13.89132034722461</v>
      </c>
      <c r="H12" s="498">
        <v>16.370714344670116</v>
      </c>
      <c r="I12" s="498">
        <v>26.579596736875249</v>
      </c>
      <c r="J12" s="498">
        <v>20.225791560193016</v>
      </c>
      <c r="K12" s="498">
        <v>17.081924688073247</v>
      </c>
      <c r="L12" s="498">
        <v>23.323313048310197</v>
      </c>
      <c r="M12" s="498">
        <v>22.384905583532326</v>
      </c>
      <c r="N12" s="498">
        <v>21.109316008016666</v>
      </c>
      <c r="O12" s="498">
        <v>18.692650242731013</v>
      </c>
      <c r="P12" s="499">
        <v>16.568005767076222</v>
      </c>
      <c r="Q12" s="498">
        <v>15.811332109113735</v>
      </c>
      <c r="R12" s="498" t="s">
        <v>83</v>
      </c>
      <c r="S12" s="498" t="s">
        <v>83</v>
      </c>
      <c r="T12" s="501">
        <v>1.8813805665132342</v>
      </c>
      <c r="U12" s="501" t="s">
        <v>83</v>
      </c>
      <c r="V12" s="501" t="s">
        <v>83</v>
      </c>
      <c r="W12" s="1118">
        <v>33.817498228075884</v>
      </c>
      <c r="X12" s="1115">
        <v>19.009477174292307</v>
      </c>
      <c r="Y12" s="2"/>
      <c r="Z12" s="1333"/>
    </row>
    <row r="13" spans="1:84" s="1800" customFormat="1" ht="17.25" customHeight="1">
      <c r="B13" s="1797">
        <v>9</v>
      </c>
      <c r="C13" s="1801" t="s">
        <v>14</v>
      </c>
      <c r="D13" s="1802">
        <v>9.167078277630285</v>
      </c>
      <c r="E13" s="1803">
        <v>21.631223614325847</v>
      </c>
      <c r="F13" s="1803">
        <v>13.021808944195019</v>
      </c>
      <c r="G13" s="1803">
        <v>12.669047208193586</v>
      </c>
      <c r="H13" s="1803">
        <v>13.593354945491935</v>
      </c>
      <c r="I13" s="1803">
        <v>28.240143228445483</v>
      </c>
      <c r="J13" s="1803">
        <v>20.345294237953013</v>
      </c>
      <c r="K13" s="1803">
        <v>20.144577012905891</v>
      </c>
      <c r="L13" s="1803">
        <v>24.089886556012409</v>
      </c>
      <c r="M13" s="1803">
        <v>23.281959570288983</v>
      </c>
      <c r="N13" s="1803">
        <v>22.334834606964886</v>
      </c>
      <c r="O13" s="1803">
        <v>20.373495573576193</v>
      </c>
      <c r="P13" s="1804" t="s">
        <v>83</v>
      </c>
      <c r="Q13" s="1803">
        <v>12.524517644562648</v>
      </c>
      <c r="R13" s="1803">
        <v>22.35820305952172</v>
      </c>
      <c r="S13" s="1803">
        <v>20.587217197494418</v>
      </c>
      <c r="T13" s="1803">
        <v>21.946125095130981</v>
      </c>
      <c r="U13" s="1803" t="s">
        <v>83</v>
      </c>
      <c r="V13" s="1803" t="s">
        <v>83</v>
      </c>
      <c r="W13" s="1805">
        <v>30.282475619388777</v>
      </c>
      <c r="X13" s="1802">
        <v>20.942853428055027</v>
      </c>
      <c r="AB13" s="1806"/>
      <c r="AC13" s="1806"/>
    </row>
    <row r="14" spans="1:84" ht="17.25" customHeight="1">
      <c r="A14" s="8"/>
      <c r="B14" s="1797">
        <v>10</v>
      </c>
      <c r="C14" s="1798" t="s">
        <v>16</v>
      </c>
      <c r="D14" s="1117" t="s">
        <v>83</v>
      </c>
      <c r="E14" s="498" t="s">
        <v>83</v>
      </c>
      <c r="F14" s="498">
        <v>11.500217715247524</v>
      </c>
      <c r="G14" s="498">
        <v>11.805291136902081</v>
      </c>
      <c r="H14" s="498">
        <v>11.88904836018957</v>
      </c>
      <c r="I14" s="498">
        <v>21.735207549721189</v>
      </c>
      <c r="J14" s="498">
        <v>20.044589995249975</v>
      </c>
      <c r="K14" s="498">
        <v>18.724497813244067</v>
      </c>
      <c r="L14" s="498">
        <v>15.293085876062245</v>
      </c>
      <c r="M14" s="498">
        <v>19.915118283041156</v>
      </c>
      <c r="N14" s="498">
        <v>19.780459407603221</v>
      </c>
      <c r="O14" s="498">
        <v>17.648455440384744</v>
      </c>
      <c r="P14" s="499">
        <v>15.061696891905703</v>
      </c>
      <c r="Q14" s="498">
        <v>12.587584589055888</v>
      </c>
      <c r="R14" s="498">
        <v>19.668949244247109</v>
      </c>
      <c r="S14" s="498">
        <v>19.348302916159515</v>
      </c>
      <c r="T14" s="498">
        <v>19.847147358668785</v>
      </c>
      <c r="U14" s="498" t="s">
        <v>83</v>
      </c>
      <c r="V14" s="498" t="s">
        <v>83</v>
      </c>
      <c r="W14" s="1799">
        <v>25.585445623549802</v>
      </c>
      <c r="X14" s="1117">
        <v>16.926886299053358</v>
      </c>
      <c r="AA14" s="1324"/>
      <c r="AB14" s="1326"/>
      <c r="AC14" s="1326"/>
      <c r="AD14" s="1324"/>
      <c r="AE14" s="1324"/>
      <c r="AF14" s="1324"/>
      <c r="AG14" s="1324"/>
      <c r="AH14" s="1324"/>
      <c r="AI14" s="1324"/>
      <c r="AJ14" s="1324"/>
      <c r="AK14" s="1324"/>
      <c r="AL14" s="1324"/>
      <c r="AM14" s="1324"/>
      <c r="AN14" s="1324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</row>
    <row r="15" spans="1:84" ht="17.25" customHeight="1">
      <c r="B15" s="502">
        <v>11</v>
      </c>
      <c r="C15" s="1116" t="s">
        <v>19</v>
      </c>
      <c r="D15" s="1117" t="s">
        <v>83</v>
      </c>
      <c r="E15" s="498" t="s">
        <v>83</v>
      </c>
      <c r="F15" s="498">
        <v>10.803510647989388</v>
      </c>
      <c r="G15" s="498">
        <v>11.645970389292678</v>
      </c>
      <c r="H15" s="498">
        <v>11.846670225706934</v>
      </c>
      <c r="I15" s="498">
        <v>15.438755900683802</v>
      </c>
      <c r="J15" s="498">
        <v>16.51145284299259</v>
      </c>
      <c r="K15" s="498">
        <v>17.300959137177706</v>
      </c>
      <c r="L15" s="498">
        <v>15.992742649946228</v>
      </c>
      <c r="M15" s="498">
        <v>17.538100500812458</v>
      </c>
      <c r="N15" s="498">
        <v>17.07978238128295</v>
      </c>
      <c r="O15" s="498">
        <v>14.509692439209768</v>
      </c>
      <c r="P15" s="499" t="s">
        <v>83</v>
      </c>
      <c r="Q15" s="498">
        <v>12.047791563506115</v>
      </c>
      <c r="R15" s="498">
        <v>17.721959443140918</v>
      </c>
      <c r="S15" s="498">
        <v>17.916305730435951</v>
      </c>
      <c r="T15" s="501">
        <v>18.498007775415896</v>
      </c>
      <c r="U15" s="501">
        <v>18.162244686049966</v>
      </c>
      <c r="V15" s="501">
        <v>23.258591119617304</v>
      </c>
      <c r="W15" s="1118">
        <v>25.976375615151586</v>
      </c>
      <c r="X15" s="1115">
        <v>15.581140508322026</v>
      </c>
      <c r="Y15" s="2"/>
      <c r="Z15" s="1333"/>
    </row>
    <row r="16" spans="1:84" ht="17.25" customHeight="1">
      <c r="B16" s="502">
        <v>12</v>
      </c>
      <c r="C16" s="1116" t="s">
        <v>20</v>
      </c>
      <c r="D16" s="1117" t="s">
        <v>83</v>
      </c>
      <c r="E16" s="498" t="s">
        <v>83</v>
      </c>
      <c r="F16" s="498">
        <v>7.7335015173439228</v>
      </c>
      <c r="G16" s="498">
        <v>12.686253941317407</v>
      </c>
      <c r="H16" s="498">
        <v>12.828632115612146</v>
      </c>
      <c r="I16" s="498">
        <v>18.376473675804174</v>
      </c>
      <c r="J16" s="498">
        <v>18.940208843255846</v>
      </c>
      <c r="K16" s="498">
        <v>18.105089988732267</v>
      </c>
      <c r="L16" s="498">
        <v>22.479204170848952</v>
      </c>
      <c r="M16" s="498">
        <v>20.179795118073248</v>
      </c>
      <c r="N16" s="498">
        <v>20.395342929544661</v>
      </c>
      <c r="O16" s="498">
        <v>17.52001954495487</v>
      </c>
      <c r="P16" s="499" t="s">
        <v>83</v>
      </c>
      <c r="Q16" s="498">
        <v>12.536735458954258</v>
      </c>
      <c r="R16" s="498" t="s">
        <v>83</v>
      </c>
      <c r="S16" s="498" t="s">
        <v>83</v>
      </c>
      <c r="T16" s="501">
        <v>1.1947919195946626</v>
      </c>
      <c r="U16" s="501">
        <v>19.790492693066589</v>
      </c>
      <c r="V16" s="501" t="s">
        <v>83</v>
      </c>
      <c r="W16" s="1118" t="s">
        <v>83</v>
      </c>
      <c r="X16" s="1115">
        <v>16.83271655677418</v>
      </c>
      <c r="Y16" s="2"/>
      <c r="Z16" s="1333"/>
    </row>
    <row r="17" spans="1:84" ht="17.25" customHeight="1">
      <c r="B17" s="502">
        <v>13</v>
      </c>
      <c r="C17" s="1116" t="s">
        <v>268</v>
      </c>
      <c r="D17" s="1117" t="s">
        <v>83</v>
      </c>
      <c r="E17" s="498" t="s">
        <v>83</v>
      </c>
      <c r="F17" s="498">
        <v>15.658017121845967</v>
      </c>
      <c r="G17" s="498" t="s">
        <v>83</v>
      </c>
      <c r="H17" s="498" t="s">
        <v>83</v>
      </c>
      <c r="I17" s="498" t="s">
        <v>83</v>
      </c>
      <c r="J17" s="498" t="s">
        <v>83</v>
      </c>
      <c r="K17" s="498" t="s">
        <v>83</v>
      </c>
      <c r="L17" s="498" t="s">
        <v>83</v>
      </c>
      <c r="M17" s="498" t="s">
        <v>83</v>
      </c>
      <c r="N17" s="498">
        <v>20.461470360829747</v>
      </c>
      <c r="O17" s="498">
        <v>23.077590249832291</v>
      </c>
      <c r="P17" s="499" t="s">
        <v>83</v>
      </c>
      <c r="Q17" s="498" t="s">
        <v>83</v>
      </c>
      <c r="R17" s="498" t="s">
        <v>83</v>
      </c>
      <c r="S17" s="498" t="s">
        <v>83</v>
      </c>
      <c r="T17" s="501">
        <v>29.40188908036701</v>
      </c>
      <c r="U17" s="501" t="s">
        <v>83</v>
      </c>
      <c r="V17" s="501" t="s">
        <v>83</v>
      </c>
      <c r="W17" s="1118" t="s">
        <v>83</v>
      </c>
      <c r="X17" s="1115">
        <v>20.449579312401987</v>
      </c>
      <c r="Y17" s="2"/>
      <c r="Z17" s="1333"/>
    </row>
    <row r="18" spans="1:84" s="1580" customFormat="1" ht="17.25" customHeight="1">
      <c r="B18" s="2222">
        <v>14</v>
      </c>
      <c r="C18" s="2223" t="s">
        <v>269</v>
      </c>
      <c r="D18" s="2224" t="s">
        <v>83</v>
      </c>
      <c r="E18" s="2225" t="s">
        <v>83</v>
      </c>
      <c r="F18" s="2225" t="s">
        <v>83</v>
      </c>
      <c r="G18" s="2225" t="s">
        <v>83</v>
      </c>
      <c r="H18" s="2225" t="s">
        <v>83</v>
      </c>
      <c r="I18" s="2225" t="s">
        <v>83</v>
      </c>
      <c r="J18" s="2225" t="s">
        <v>83</v>
      </c>
      <c r="K18" s="2225" t="s">
        <v>83</v>
      </c>
      <c r="L18" s="2225" t="s">
        <v>83</v>
      </c>
      <c r="M18" s="2225">
        <v>28.057349903492138</v>
      </c>
      <c r="N18" s="2225">
        <v>11.763287235562858</v>
      </c>
      <c r="O18" s="2225">
        <v>7.0149269117056132</v>
      </c>
      <c r="P18" s="2226" t="s">
        <v>83</v>
      </c>
      <c r="Q18" s="2225" t="s">
        <v>83</v>
      </c>
      <c r="R18" s="2225" t="s">
        <v>83</v>
      </c>
      <c r="S18" s="2225" t="s">
        <v>83</v>
      </c>
      <c r="T18" s="2225" t="s">
        <v>83</v>
      </c>
      <c r="U18" s="2225" t="s">
        <v>83</v>
      </c>
      <c r="V18" s="2225" t="s">
        <v>83</v>
      </c>
      <c r="W18" s="2227" t="s">
        <v>83</v>
      </c>
      <c r="X18" s="2224">
        <v>13.410912897305803</v>
      </c>
      <c r="Z18" s="2228"/>
      <c r="AA18" s="2228"/>
      <c r="AB18" s="2229"/>
      <c r="AC18" s="2229"/>
      <c r="AD18" s="2228"/>
      <c r="AE18" s="2228"/>
      <c r="AF18" s="2228"/>
      <c r="AG18" s="2228"/>
      <c r="AH18" s="2228"/>
      <c r="AI18" s="2228"/>
      <c r="AJ18" s="2228"/>
      <c r="AK18" s="2228"/>
      <c r="AL18" s="2228"/>
      <c r="AM18" s="2228"/>
      <c r="AN18" s="2228"/>
    </row>
    <row r="19" spans="1:84" ht="16.899999999999999" customHeight="1">
      <c r="A19" s="8"/>
      <c r="B19" s="1797">
        <v>15</v>
      </c>
      <c r="C19" s="1798" t="s">
        <v>22</v>
      </c>
      <c r="D19" s="1117" t="s">
        <v>83</v>
      </c>
      <c r="E19" s="498" t="s">
        <v>83</v>
      </c>
      <c r="F19" s="498">
        <v>9.7841262733185097</v>
      </c>
      <c r="G19" s="498">
        <v>10.957971898922294</v>
      </c>
      <c r="H19" s="498">
        <v>18.048277611612399</v>
      </c>
      <c r="I19" s="498">
        <v>6.8612384441030398</v>
      </c>
      <c r="J19" s="498">
        <v>23.766144008887885</v>
      </c>
      <c r="K19" s="498" t="s">
        <v>83</v>
      </c>
      <c r="L19" s="498" t="s">
        <v>83</v>
      </c>
      <c r="M19" s="498">
        <v>22.548321269972341</v>
      </c>
      <c r="N19" s="498">
        <v>20.689294029793107</v>
      </c>
      <c r="O19" s="498">
        <v>19.381303763652223</v>
      </c>
      <c r="P19" s="499" t="s">
        <v>83</v>
      </c>
      <c r="Q19" s="498" t="s">
        <v>83</v>
      </c>
      <c r="R19" s="498" t="s">
        <v>83</v>
      </c>
      <c r="S19" s="498" t="s">
        <v>83</v>
      </c>
      <c r="T19" s="498" t="s">
        <v>83</v>
      </c>
      <c r="U19" s="498" t="s">
        <v>83</v>
      </c>
      <c r="V19" s="498" t="s">
        <v>83</v>
      </c>
      <c r="W19" s="1799" t="s">
        <v>83</v>
      </c>
      <c r="X19" s="1117">
        <v>17.827833637885039</v>
      </c>
      <c r="AA19" s="1324"/>
      <c r="AB19" s="1326"/>
      <c r="AC19" s="1326"/>
      <c r="AD19" s="1324"/>
      <c r="AE19" s="1324"/>
      <c r="AF19" s="1324"/>
      <c r="AG19" s="1324"/>
      <c r="AH19" s="1324"/>
      <c r="AI19" s="1324"/>
      <c r="AJ19" s="1324"/>
      <c r="AK19" s="1324"/>
      <c r="AL19" s="1324"/>
      <c r="AM19" s="1324"/>
      <c r="AN19" s="1324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</row>
    <row r="20" spans="1:84" ht="17.25" customHeight="1">
      <c r="A20" s="8"/>
      <c r="B20" s="1797">
        <v>16</v>
      </c>
      <c r="C20" s="1798" t="s">
        <v>24</v>
      </c>
      <c r="D20" s="1117" t="s">
        <v>83</v>
      </c>
      <c r="E20" s="498" t="s">
        <v>83</v>
      </c>
      <c r="F20" s="498">
        <v>16.565148771473268</v>
      </c>
      <c r="G20" s="498">
        <v>21.50124744567578</v>
      </c>
      <c r="H20" s="498">
        <v>18.468179793702671</v>
      </c>
      <c r="I20" s="498">
        <v>29.715811263314627</v>
      </c>
      <c r="J20" s="498">
        <v>39.313136307985516</v>
      </c>
      <c r="K20" s="498">
        <v>25.577877594740009</v>
      </c>
      <c r="L20" s="498" t="s">
        <v>83</v>
      </c>
      <c r="M20" s="498" t="s">
        <v>83</v>
      </c>
      <c r="N20" s="498">
        <v>25.786626094503212</v>
      </c>
      <c r="O20" s="498">
        <v>22.665377538447135</v>
      </c>
      <c r="P20" s="499" t="s">
        <v>83</v>
      </c>
      <c r="Q20" s="498" t="s">
        <v>83</v>
      </c>
      <c r="R20" s="498" t="s">
        <v>83</v>
      </c>
      <c r="S20" s="498" t="s">
        <v>83</v>
      </c>
      <c r="T20" s="498" t="s">
        <v>83</v>
      </c>
      <c r="U20" s="498" t="s">
        <v>83</v>
      </c>
      <c r="V20" s="498" t="s">
        <v>83</v>
      </c>
      <c r="W20" s="1799" t="s">
        <v>83</v>
      </c>
      <c r="X20" s="1117">
        <v>23.11492171683205</v>
      </c>
      <c r="AA20" s="1324"/>
      <c r="AB20" s="1326"/>
      <c r="AC20" s="1326"/>
      <c r="AD20" s="1324"/>
      <c r="AE20" s="1324"/>
      <c r="AF20" s="1324"/>
      <c r="AG20" s="1324"/>
      <c r="AH20" s="1324"/>
      <c r="AI20" s="1324"/>
      <c r="AJ20" s="1324"/>
      <c r="AK20" s="1324"/>
      <c r="AL20" s="1324"/>
      <c r="AM20" s="1324"/>
      <c r="AN20" s="1324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</row>
    <row r="21" spans="1:84" ht="16.899999999999999" customHeight="1">
      <c r="A21" s="8"/>
      <c r="B21" s="1797">
        <v>17</v>
      </c>
      <c r="C21" s="1798" t="s">
        <v>26</v>
      </c>
      <c r="D21" s="1117" t="s">
        <v>83</v>
      </c>
      <c r="E21" s="498" t="s">
        <v>83</v>
      </c>
      <c r="F21" s="498">
        <v>15.813706272605685</v>
      </c>
      <c r="G21" s="498">
        <v>13.74906441057721</v>
      </c>
      <c r="H21" s="498">
        <v>19.177292530424232</v>
      </c>
      <c r="I21" s="498" t="s">
        <v>83</v>
      </c>
      <c r="J21" s="498">
        <v>21.229441952602293</v>
      </c>
      <c r="K21" s="498">
        <v>16.709428739019142</v>
      </c>
      <c r="L21" s="498" t="s">
        <v>83</v>
      </c>
      <c r="M21" s="498">
        <v>23.131463556001588</v>
      </c>
      <c r="N21" s="498">
        <v>19.677952876469543</v>
      </c>
      <c r="O21" s="498">
        <v>18.660035370707554</v>
      </c>
      <c r="P21" s="499" t="s">
        <v>83</v>
      </c>
      <c r="Q21" s="498" t="s">
        <v>83</v>
      </c>
      <c r="R21" s="498" t="s">
        <v>83</v>
      </c>
      <c r="S21" s="498" t="s">
        <v>83</v>
      </c>
      <c r="T21" s="498" t="s">
        <v>83</v>
      </c>
      <c r="U21" s="498" t="s">
        <v>83</v>
      </c>
      <c r="V21" s="498" t="s">
        <v>83</v>
      </c>
      <c r="W21" s="1799" t="s">
        <v>83</v>
      </c>
      <c r="X21" s="1117">
        <v>20.081672026967571</v>
      </c>
      <c r="AA21" s="1324"/>
      <c r="AB21" s="1326"/>
      <c r="AC21" s="1326"/>
      <c r="AD21" s="1324"/>
      <c r="AE21" s="1324"/>
      <c r="AF21" s="1324"/>
      <c r="AG21" s="1324"/>
      <c r="AH21" s="1324"/>
      <c r="AI21" s="1324"/>
      <c r="AJ21" s="1324"/>
      <c r="AK21" s="1324"/>
      <c r="AL21" s="1324"/>
      <c r="AM21" s="1324"/>
      <c r="AN21" s="1324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</row>
    <row r="22" spans="1:84" ht="17.25" customHeight="1">
      <c r="B22" s="502">
        <v>18</v>
      </c>
      <c r="C22" s="1116" t="s">
        <v>238</v>
      </c>
      <c r="D22" s="1117" t="s">
        <v>83</v>
      </c>
      <c r="E22" s="498" t="s">
        <v>83</v>
      </c>
      <c r="F22" s="498">
        <v>11.101283369639802</v>
      </c>
      <c r="G22" s="498">
        <v>11.112220053112999</v>
      </c>
      <c r="H22" s="498">
        <v>11.301235485727977</v>
      </c>
      <c r="I22" s="498">
        <v>19.301053815235665</v>
      </c>
      <c r="J22" s="498">
        <v>17.206897432235898</v>
      </c>
      <c r="K22" s="498">
        <v>17.325706956462366</v>
      </c>
      <c r="L22" s="498">
        <v>19.279192741411457</v>
      </c>
      <c r="M22" s="498">
        <v>16.270740018011121</v>
      </c>
      <c r="N22" s="498">
        <v>16.358485644611935</v>
      </c>
      <c r="O22" s="498">
        <v>17.103385303484053</v>
      </c>
      <c r="P22" s="499">
        <v>12.616139647364067</v>
      </c>
      <c r="Q22" s="498">
        <v>13.464973008328787</v>
      </c>
      <c r="R22" s="498">
        <v>16.787164162011827</v>
      </c>
      <c r="S22" s="498">
        <v>16.436958571617186</v>
      </c>
      <c r="T22" s="501">
        <v>16.325332715546558</v>
      </c>
      <c r="U22" s="501" t="s">
        <v>83</v>
      </c>
      <c r="V22" s="501" t="s">
        <v>83</v>
      </c>
      <c r="W22" s="1118" t="s">
        <v>83</v>
      </c>
      <c r="X22" s="1115">
        <v>15.587721697347785</v>
      </c>
      <c r="Y22" s="2"/>
      <c r="Z22" s="1333"/>
    </row>
    <row r="23" spans="1:84" ht="17.25" customHeight="1">
      <c r="B23" s="502">
        <v>19</v>
      </c>
      <c r="C23" s="1116" t="s">
        <v>270</v>
      </c>
      <c r="D23" s="1117" t="s">
        <v>83</v>
      </c>
      <c r="E23" s="498">
        <v>8.5246952186442293</v>
      </c>
      <c r="F23" s="498">
        <v>11.492103590421902</v>
      </c>
      <c r="G23" s="498">
        <v>11.865826175885537</v>
      </c>
      <c r="H23" s="498">
        <v>12.584463397310127</v>
      </c>
      <c r="I23" s="498">
        <v>18.155145206988937</v>
      </c>
      <c r="J23" s="498">
        <v>16.631037713099847</v>
      </c>
      <c r="K23" s="498">
        <v>17.135525735930258</v>
      </c>
      <c r="L23" s="498">
        <v>17.651826036130029</v>
      </c>
      <c r="M23" s="498">
        <v>19.118287438970452</v>
      </c>
      <c r="N23" s="498">
        <v>18.914706039671376</v>
      </c>
      <c r="O23" s="498">
        <v>17.426788023237719</v>
      </c>
      <c r="P23" s="499" t="s">
        <v>83</v>
      </c>
      <c r="Q23" s="498">
        <v>11.851550862983729</v>
      </c>
      <c r="R23" s="498">
        <v>19.491733966651939</v>
      </c>
      <c r="S23" s="498">
        <v>18.117672828962512</v>
      </c>
      <c r="T23" s="501">
        <v>18.813826406643724</v>
      </c>
      <c r="U23" s="501">
        <v>27.54691760424577</v>
      </c>
      <c r="V23" s="501">
        <v>22.961927717032292</v>
      </c>
      <c r="W23" s="1118" t="s">
        <v>83</v>
      </c>
      <c r="X23" s="1115">
        <v>16.848939492789082</v>
      </c>
      <c r="Y23" s="2"/>
      <c r="Z23" s="1333"/>
      <c r="AA23" s="1573"/>
    </row>
    <row r="24" spans="1:84" ht="16.899999999999999" customHeight="1">
      <c r="B24" s="502">
        <v>20</v>
      </c>
      <c r="C24" s="1116" t="s">
        <v>271</v>
      </c>
      <c r="D24" s="1117" t="s">
        <v>83</v>
      </c>
      <c r="E24" s="498" t="s">
        <v>83</v>
      </c>
      <c r="F24" s="498">
        <v>11.600808960058163</v>
      </c>
      <c r="G24" s="498">
        <v>11.603894760767911</v>
      </c>
      <c r="H24" s="498">
        <v>11.890135828603997</v>
      </c>
      <c r="I24" s="498">
        <v>19.060779301887571</v>
      </c>
      <c r="J24" s="498">
        <v>17.246751862574154</v>
      </c>
      <c r="K24" s="498">
        <v>17.695094335199673</v>
      </c>
      <c r="L24" s="498">
        <v>18.588158846626918</v>
      </c>
      <c r="M24" s="498">
        <v>16.159004948255863</v>
      </c>
      <c r="N24" s="498">
        <v>16.359877353976511</v>
      </c>
      <c r="O24" s="498">
        <v>16.461160894498313</v>
      </c>
      <c r="P24" s="499" t="s">
        <v>83</v>
      </c>
      <c r="Q24" s="498">
        <v>10.714172858803062</v>
      </c>
      <c r="R24" s="498">
        <v>17.682561136396352</v>
      </c>
      <c r="S24" s="498">
        <v>16.3664287114972</v>
      </c>
      <c r="T24" s="501">
        <v>18.753166513005588</v>
      </c>
      <c r="U24" s="501" t="s">
        <v>83</v>
      </c>
      <c r="V24" s="501">
        <v>11.753151786370328</v>
      </c>
      <c r="W24" s="1118" t="s">
        <v>83</v>
      </c>
      <c r="X24" s="1115">
        <v>15.454409673314228</v>
      </c>
      <c r="Y24" s="2"/>
      <c r="Z24" s="1333"/>
    </row>
    <row r="25" spans="1:84" ht="17.25" customHeight="1">
      <c r="A25" s="8"/>
      <c r="B25" s="1797">
        <v>21</v>
      </c>
      <c r="C25" s="1798" t="s">
        <v>272</v>
      </c>
      <c r="D25" s="1117" t="s">
        <v>83</v>
      </c>
      <c r="E25" s="498" t="s">
        <v>83</v>
      </c>
      <c r="F25" s="498">
        <v>9.6216980063916502</v>
      </c>
      <c r="G25" s="498">
        <v>13.55145918291451</v>
      </c>
      <c r="H25" s="498">
        <v>11.153963497611359</v>
      </c>
      <c r="I25" s="498">
        <v>31.117469317634324</v>
      </c>
      <c r="J25" s="498">
        <v>19.951041047172851</v>
      </c>
      <c r="K25" s="498" t="s">
        <v>83</v>
      </c>
      <c r="L25" s="498">
        <v>13.823227336536874</v>
      </c>
      <c r="M25" s="498">
        <v>24.193047593025597</v>
      </c>
      <c r="N25" s="498">
        <v>20.300287144358975</v>
      </c>
      <c r="O25" s="498">
        <v>19.400119118137287</v>
      </c>
      <c r="P25" s="499" t="s">
        <v>83</v>
      </c>
      <c r="Q25" s="498" t="s">
        <v>83</v>
      </c>
      <c r="R25" s="498" t="s">
        <v>83</v>
      </c>
      <c r="S25" s="498" t="s">
        <v>83</v>
      </c>
      <c r="T25" s="498" t="s">
        <v>83</v>
      </c>
      <c r="U25" s="498" t="s">
        <v>83</v>
      </c>
      <c r="V25" s="498" t="s">
        <v>83</v>
      </c>
      <c r="W25" s="1799" t="s">
        <v>83</v>
      </c>
      <c r="X25" s="1117">
        <v>15.210851100580792</v>
      </c>
      <c r="AA25" s="1324"/>
      <c r="AB25" s="1326"/>
      <c r="AC25" s="1326"/>
      <c r="AD25" s="1324"/>
      <c r="AE25" s="1324"/>
      <c r="AF25" s="1324"/>
      <c r="AG25" s="1324"/>
      <c r="AH25" s="1324"/>
      <c r="AI25" s="1324"/>
      <c r="AJ25" s="1324"/>
      <c r="AK25" s="1324"/>
      <c r="AL25" s="1324"/>
      <c r="AM25" s="1324"/>
      <c r="AN25" s="1324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</row>
    <row r="26" spans="1:84" s="280" customFormat="1" ht="17.25" customHeight="1">
      <c r="A26" s="278"/>
      <c r="B26" s="502">
        <v>22</v>
      </c>
      <c r="C26" s="1116" t="s">
        <v>31</v>
      </c>
      <c r="D26" s="1117" t="s">
        <v>83</v>
      </c>
      <c r="E26" s="498" t="s">
        <v>83</v>
      </c>
      <c r="F26" s="498">
        <v>11.759687539455696</v>
      </c>
      <c r="G26" s="498">
        <v>14.077366723637727</v>
      </c>
      <c r="H26" s="498">
        <v>15.875553071055165</v>
      </c>
      <c r="I26" s="498">
        <v>23.992016719338743</v>
      </c>
      <c r="J26" s="498">
        <v>15.449379750011563</v>
      </c>
      <c r="K26" s="498" t="s">
        <v>83</v>
      </c>
      <c r="L26" s="498" t="s">
        <v>83</v>
      </c>
      <c r="M26" s="498">
        <v>24.31359352863138</v>
      </c>
      <c r="N26" s="498">
        <v>21.772336159956044</v>
      </c>
      <c r="O26" s="498">
        <v>19.017376595865496</v>
      </c>
      <c r="P26" s="499" t="s">
        <v>83</v>
      </c>
      <c r="Q26" s="498" t="s">
        <v>83</v>
      </c>
      <c r="R26" s="498" t="s">
        <v>83</v>
      </c>
      <c r="S26" s="498" t="s">
        <v>83</v>
      </c>
      <c r="T26" s="501">
        <v>24.193398161237369</v>
      </c>
      <c r="U26" s="501" t="s">
        <v>83</v>
      </c>
      <c r="V26" s="501" t="s">
        <v>83</v>
      </c>
      <c r="W26" s="1118" t="s">
        <v>83</v>
      </c>
      <c r="X26" s="1115">
        <v>19.320240606448621</v>
      </c>
      <c r="Y26" s="278"/>
      <c r="Z26" s="1333"/>
      <c r="AA26" s="1333"/>
      <c r="AB26" s="1398"/>
      <c r="AC26" s="1398"/>
      <c r="AD26" s="1333"/>
      <c r="AE26" s="1333"/>
      <c r="AF26" s="1333"/>
      <c r="AG26" s="1333"/>
      <c r="AH26" s="1333"/>
      <c r="AI26" s="1333"/>
      <c r="AJ26" s="1333"/>
      <c r="AK26" s="1333"/>
      <c r="AL26" s="1333"/>
      <c r="AM26" s="1333"/>
      <c r="AN26" s="1333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</row>
    <row r="27" spans="1:84" ht="17.25" customHeight="1" thickBot="1">
      <c r="B27" s="500">
        <v>23</v>
      </c>
      <c r="C27" s="566" t="s">
        <v>33</v>
      </c>
      <c r="D27" s="1117" t="s">
        <v>83</v>
      </c>
      <c r="E27" s="498">
        <v>11.538575565740286</v>
      </c>
      <c r="F27" s="498">
        <v>12.723977399800857</v>
      </c>
      <c r="G27" s="498">
        <v>11.926715247537519</v>
      </c>
      <c r="H27" s="498">
        <v>12.334546974065443</v>
      </c>
      <c r="I27" s="498">
        <v>21.382010246466585</v>
      </c>
      <c r="J27" s="498">
        <v>17.060941979383681</v>
      </c>
      <c r="K27" s="498">
        <v>18.023667033288483</v>
      </c>
      <c r="L27" s="498">
        <v>20.761228397904894</v>
      </c>
      <c r="M27" s="498">
        <v>19.503606041673965</v>
      </c>
      <c r="N27" s="498">
        <v>19.800663350566229</v>
      </c>
      <c r="O27" s="498">
        <v>14.902880562300188</v>
      </c>
      <c r="P27" s="499">
        <v>15.367022568941664</v>
      </c>
      <c r="Q27" s="498">
        <v>12.340467696959887</v>
      </c>
      <c r="R27" s="498" t="s">
        <v>83</v>
      </c>
      <c r="S27" s="498" t="s">
        <v>83</v>
      </c>
      <c r="T27" s="501">
        <v>1.5914861674745033</v>
      </c>
      <c r="U27" s="501" t="s">
        <v>83</v>
      </c>
      <c r="V27" s="501" t="s">
        <v>83</v>
      </c>
      <c r="W27" s="1118" t="s">
        <v>83</v>
      </c>
      <c r="X27" s="1115">
        <v>17.476873990705904</v>
      </c>
      <c r="Y27" s="2"/>
      <c r="Z27" s="1333"/>
    </row>
    <row r="28" spans="1:84" ht="17.25" customHeight="1" thickBot="1">
      <c r="B28" s="281" t="s">
        <v>228</v>
      </c>
      <c r="C28" s="282"/>
      <c r="D28" s="1119">
        <v>9.167078277630285</v>
      </c>
      <c r="E28" s="567">
        <v>8.6161811009875127</v>
      </c>
      <c r="F28" s="567">
        <v>11.748262218909748</v>
      </c>
      <c r="G28" s="567">
        <v>11.888897521297928</v>
      </c>
      <c r="H28" s="567">
        <v>12.346318749517554</v>
      </c>
      <c r="I28" s="567">
        <v>19.56555144642688</v>
      </c>
      <c r="J28" s="567">
        <v>17.515050368983797</v>
      </c>
      <c r="K28" s="568">
        <v>17.792662695337437</v>
      </c>
      <c r="L28" s="568">
        <v>19.291416587672725</v>
      </c>
      <c r="M28" s="567">
        <v>18.915840219424016</v>
      </c>
      <c r="N28" s="567">
        <v>17.721916678007673</v>
      </c>
      <c r="O28" s="567">
        <v>17.129671511547258</v>
      </c>
      <c r="P28" s="567">
        <v>16.337064481668573</v>
      </c>
      <c r="Q28" s="567">
        <v>12.979012453879918</v>
      </c>
      <c r="R28" s="567">
        <v>18.957647142169357</v>
      </c>
      <c r="S28" s="567">
        <v>16.505385493884319</v>
      </c>
      <c r="T28" s="567">
        <v>16.538914911966536</v>
      </c>
      <c r="U28" s="567">
        <v>21.962304222242381</v>
      </c>
      <c r="V28" s="567">
        <v>21.87008000789071</v>
      </c>
      <c r="W28" s="1120">
        <v>28.704560235161502</v>
      </c>
      <c r="X28" s="283">
        <v>16.467426641798372</v>
      </c>
      <c r="Y28" s="2"/>
      <c r="Z28" s="1333"/>
    </row>
    <row r="29" spans="1:84" ht="17.25" customHeight="1">
      <c r="B29" s="20"/>
      <c r="C29" s="20"/>
      <c r="D29" s="495"/>
      <c r="E29" s="495"/>
      <c r="F29" s="495"/>
      <c r="G29" s="495"/>
      <c r="H29" s="495"/>
      <c r="I29" s="495"/>
      <c r="J29" s="495"/>
      <c r="K29" s="495"/>
      <c r="L29" s="495"/>
      <c r="M29" s="495"/>
      <c r="N29" s="495"/>
      <c r="O29" s="495"/>
      <c r="P29" s="495"/>
      <c r="Q29" s="495"/>
      <c r="R29" s="495"/>
      <c r="S29" s="495"/>
      <c r="T29" s="495"/>
      <c r="U29" s="495"/>
      <c r="V29" s="495"/>
      <c r="W29" s="495"/>
      <c r="X29" s="495"/>
      <c r="Y29" s="20"/>
      <c r="Z29" s="1333"/>
      <c r="AB29" s="1574" t="s">
        <v>211</v>
      </c>
      <c r="AG29" s="1333" t="s">
        <v>166</v>
      </c>
    </row>
    <row r="30" spans="1:84" ht="17.25" customHeight="1">
      <c r="B30" s="2"/>
      <c r="C30" s="2"/>
      <c r="D30" s="2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1330"/>
    </row>
    <row r="31" spans="1:84" ht="17.25" customHeight="1"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1330"/>
      <c r="AB31" s="1398" t="s">
        <v>11</v>
      </c>
      <c r="AC31" s="1575">
        <v>17.87933920021019</v>
      </c>
    </row>
    <row r="32" spans="1:84" ht="17.25" customHeight="1"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1330"/>
      <c r="AB32" s="1398" t="s">
        <v>304</v>
      </c>
      <c r="AC32" s="1575">
        <v>16.565148771473268</v>
      </c>
    </row>
    <row r="33" spans="2:29" ht="17.25" customHeight="1"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1330"/>
      <c r="AB33" s="1398" t="s">
        <v>27</v>
      </c>
      <c r="AC33" s="1575">
        <v>15.813706272605685</v>
      </c>
    </row>
    <row r="34" spans="2:29" ht="17.25" customHeight="1"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1330"/>
      <c r="AB34" s="1398" t="s">
        <v>36</v>
      </c>
      <c r="AC34" s="1575">
        <v>15.658017121845967</v>
      </c>
    </row>
    <row r="35" spans="2:29" ht="17.25" customHeight="1"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1330"/>
      <c r="AB35" s="1398" t="s">
        <v>255</v>
      </c>
      <c r="AC35" s="1575">
        <v>14.759162216230772</v>
      </c>
    </row>
    <row r="36" spans="2:29" ht="17.25" customHeight="1"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1330"/>
      <c r="AB36" s="1398" t="s">
        <v>5</v>
      </c>
      <c r="AC36" s="1575">
        <v>14.587127851837582</v>
      </c>
    </row>
    <row r="37" spans="2:29" ht="17.25" customHeight="1"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1330"/>
      <c r="AB37" s="1398" t="s">
        <v>15</v>
      </c>
      <c r="AC37" s="1575">
        <v>13.021808944195019</v>
      </c>
    </row>
    <row r="38" spans="2:29" ht="17.25" customHeight="1"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1330"/>
      <c r="AC38" s="1575"/>
    </row>
    <row r="39" spans="2:29" ht="17.25" customHeight="1"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1330"/>
      <c r="AB39" s="1574" t="s">
        <v>212</v>
      </c>
      <c r="AC39" s="1575"/>
    </row>
    <row r="40" spans="2:29" ht="17.25" customHeight="1"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1330"/>
      <c r="AC40" s="1575"/>
    </row>
    <row r="41" spans="2:29" ht="17.25" customHeight="1"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1330"/>
      <c r="AB41" s="1398" t="s">
        <v>304</v>
      </c>
      <c r="AC41" s="1575">
        <v>21.50124744567578</v>
      </c>
    </row>
    <row r="42" spans="2:29" ht="17.25" customHeight="1"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1330"/>
      <c r="AB42" s="1398" t="s">
        <v>9</v>
      </c>
      <c r="AC42" s="1575">
        <v>15.86276087166406</v>
      </c>
    </row>
    <row r="43" spans="2:29" ht="17.25" customHeight="1"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1330"/>
      <c r="AB43" s="1398" t="s">
        <v>11</v>
      </c>
      <c r="AC43" s="1575">
        <v>15.733410108662918</v>
      </c>
    </row>
    <row r="44" spans="2:29" ht="17.25" customHeight="1"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1330"/>
      <c r="AB44" s="1398" t="s">
        <v>32</v>
      </c>
      <c r="AC44" s="1575">
        <v>14.077366723637727</v>
      </c>
    </row>
    <row r="45" spans="2:29" ht="17.25" customHeight="1"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1330"/>
      <c r="AB45" s="1398" t="s">
        <v>255</v>
      </c>
      <c r="AC45" s="1575">
        <v>13.89132034722461</v>
      </c>
    </row>
    <row r="46" spans="2:29" ht="17.25" customHeight="1"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1330"/>
      <c r="AB46" s="1398" t="s">
        <v>27</v>
      </c>
      <c r="AC46" s="1575">
        <v>13.74906441057721</v>
      </c>
    </row>
    <row r="47" spans="2:29" ht="17.25" customHeight="1"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1330"/>
      <c r="AB47" s="1398" t="s">
        <v>28</v>
      </c>
      <c r="AC47" s="1575">
        <v>13.55145918291451</v>
      </c>
    </row>
    <row r="48" spans="2:29" ht="17.25" customHeight="1"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1330"/>
      <c r="AC48" s="1575"/>
    </row>
    <row r="49" spans="2:29" ht="17.25" customHeight="1"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1330"/>
      <c r="AC49" s="1575"/>
    </row>
    <row r="50" spans="2:29" ht="17.25" customHeight="1"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1330"/>
      <c r="AB50" s="1574" t="s">
        <v>213</v>
      </c>
      <c r="AC50" s="1575"/>
    </row>
    <row r="51" spans="2:29" ht="17.25" customHeight="1"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1330"/>
      <c r="AC51" s="1575"/>
    </row>
    <row r="52" spans="2:29" ht="17.25" customHeight="1"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1330"/>
      <c r="AB52" s="1398" t="s">
        <v>27</v>
      </c>
      <c r="AC52" s="1575">
        <v>19.177292530424232</v>
      </c>
    </row>
    <row r="53" spans="2:29" ht="17.25" customHeight="1"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1330"/>
      <c r="AB53" s="1398" t="s">
        <v>304</v>
      </c>
      <c r="AC53" s="1575">
        <v>18.468179793702671</v>
      </c>
    </row>
    <row r="54" spans="2:29" ht="17.25" customHeight="1"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1330"/>
      <c r="AB54" s="1398" t="s">
        <v>23</v>
      </c>
      <c r="AC54" s="1575">
        <v>18.048277611612399</v>
      </c>
    </row>
    <row r="55" spans="2:29" ht="17.25" customHeight="1"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1330"/>
      <c r="AB55" s="1398" t="s">
        <v>9</v>
      </c>
      <c r="AC55" s="1575">
        <v>16.955586696789432</v>
      </c>
    </row>
    <row r="56" spans="2:29" ht="17.25" customHeight="1"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1330"/>
      <c r="AB56" s="1398" t="s">
        <v>255</v>
      </c>
      <c r="AC56" s="1575">
        <v>16.370714344670116</v>
      </c>
    </row>
    <row r="57" spans="2:29" ht="17.25" customHeight="1"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1330"/>
      <c r="AB57" s="1398" t="s">
        <v>32</v>
      </c>
      <c r="AC57" s="1575">
        <v>15.875553071055165</v>
      </c>
    </row>
    <row r="58" spans="2:29" ht="17.25" customHeight="1"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1330"/>
      <c r="AC58" s="1575"/>
    </row>
    <row r="59" spans="2:29" ht="17.25" customHeight="1"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1330"/>
    </row>
    <row r="60" spans="2:29" ht="17.25" customHeight="1"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1330"/>
      <c r="AB60" s="1574" t="s">
        <v>210</v>
      </c>
      <c r="AC60" s="1575"/>
    </row>
    <row r="61" spans="2:29" ht="17.25" customHeight="1"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1330"/>
      <c r="AC61" s="1575"/>
    </row>
    <row r="62" spans="2:29" ht="17.25" customHeight="1"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1330"/>
      <c r="AB62" s="1398" t="s">
        <v>15</v>
      </c>
      <c r="AC62" s="1575">
        <v>21.631223614325847</v>
      </c>
    </row>
    <row r="63" spans="2:29" ht="17.25" customHeight="1"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1330"/>
      <c r="AB63" s="1398" t="s">
        <v>34</v>
      </c>
      <c r="AC63" s="1575">
        <v>11.538575565740286</v>
      </c>
    </row>
    <row r="64" spans="2:29" ht="17.25" customHeight="1"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1330"/>
      <c r="AB64" s="1775" t="s">
        <v>18</v>
      </c>
      <c r="AC64" s="1575">
        <v>8.5246952186442293</v>
      </c>
    </row>
    <row r="65" spans="2:29" ht="17.25" customHeight="1"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1330"/>
      <c r="AC65" s="1575"/>
    </row>
    <row r="66" spans="2:29" ht="17.25" customHeight="1"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1330"/>
    </row>
    <row r="67" spans="2:29" ht="17.25" customHeight="1"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1330"/>
    </row>
    <row r="68" spans="2:29" ht="17.25" customHeight="1"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1330"/>
    </row>
    <row r="69" spans="2:29">
      <c r="Z69" s="1330"/>
    </row>
    <row r="78" spans="2:29">
      <c r="I78" s="605"/>
      <c r="J78" s="605"/>
      <c r="K78" s="605"/>
      <c r="L78" s="605"/>
      <c r="M78" s="605"/>
      <c r="N78" s="605"/>
    </row>
    <row r="79" spans="2:29">
      <c r="I79" s="605"/>
      <c r="J79" s="605"/>
      <c r="K79" s="605"/>
      <c r="L79" s="605"/>
      <c r="M79" s="605"/>
      <c r="N79" s="605"/>
    </row>
    <row r="80" spans="2:29">
      <c r="I80" s="605"/>
      <c r="J80" s="605"/>
      <c r="K80" s="605"/>
      <c r="L80" s="605"/>
      <c r="M80" s="605"/>
      <c r="N80" s="605"/>
    </row>
    <row r="81" spans="9:14">
      <c r="I81" s="605"/>
      <c r="J81" s="605"/>
      <c r="K81" s="606"/>
      <c r="L81" s="606"/>
      <c r="M81" s="605"/>
      <c r="N81" s="605"/>
    </row>
    <row r="82" spans="9:14">
      <c r="I82" s="605"/>
      <c r="J82" s="605"/>
      <c r="K82" s="606"/>
      <c r="L82" s="605"/>
      <c r="M82" s="605"/>
      <c r="N82" s="605"/>
    </row>
    <row r="83" spans="9:14">
      <c r="I83" s="605"/>
      <c r="J83" s="605"/>
      <c r="K83" s="606"/>
      <c r="L83" s="605"/>
      <c r="M83" s="605"/>
      <c r="N83" s="605"/>
    </row>
    <row r="84" spans="9:14">
      <c r="I84" s="605"/>
      <c r="J84" s="605"/>
      <c r="K84" s="606"/>
      <c r="L84" s="605"/>
      <c r="M84" s="605"/>
      <c r="N84" s="605"/>
    </row>
    <row r="85" spans="9:14">
      <c r="I85" s="605"/>
      <c r="J85" s="605"/>
      <c r="K85" s="606"/>
      <c r="L85" s="605"/>
      <c r="M85" s="605"/>
      <c r="N85" s="605"/>
    </row>
    <row r="86" spans="9:14">
      <c r="I86" s="605"/>
      <c r="J86" s="605"/>
      <c r="K86" s="606"/>
      <c r="L86" s="605"/>
      <c r="M86" s="605"/>
      <c r="N86" s="605"/>
    </row>
    <row r="87" spans="9:14">
      <c r="I87" s="605"/>
      <c r="J87" s="605"/>
      <c r="K87" s="605"/>
      <c r="L87" s="605"/>
      <c r="M87" s="605"/>
      <c r="N87" s="605"/>
    </row>
    <row r="88" spans="9:14">
      <c r="I88" s="605"/>
      <c r="J88" s="605"/>
      <c r="K88" s="605"/>
      <c r="L88" s="605"/>
      <c r="M88" s="605"/>
      <c r="N88" s="605"/>
    </row>
    <row r="89" spans="9:14">
      <c r="I89" s="605"/>
      <c r="J89" s="605"/>
      <c r="K89" s="605"/>
      <c r="L89" s="605"/>
      <c r="M89" s="605"/>
      <c r="N89" s="605"/>
    </row>
    <row r="90" spans="9:14">
      <c r="I90" s="605"/>
      <c r="J90" s="605"/>
      <c r="K90" s="605"/>
      <c r="L90" s="605"/>
      <c r="M90" s="605"/>
      <c r="N90" s="605"/>
    </row>
  </sheetData>
  <sortState xmlns:xlrd2="http://schemas.microsoft.com/office/spreadsheetml/2017/richdata2" ref="AB62:AC64">
    <sortCondition descending="1" ref="AC62:AC64"/>
  </sortState>
  <mergeCells count="4">
    <mergeCell ref="B3:B4"/>
    <mergeCell ref="C3:C4"/>
    <mergeCell ref="X3:X4"/>
    <mergeCell ref="D3:W3"/>
  </mergeCells>
  <printOptions horizontalCentered="1"/>
  <pageMargins left="0.78740157480314965" right="0.78740157480314965" top="0.59055118110236227" bottom="0.59055118110236227" header="0" footer="0"/>
  <pageSetup paperSize="9" scale="45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9">
    <pageSetUpPr fitToPage="1"/>
  </sheetPr>
  <dimension ref="A1:AL91"/>
  <sheetViews>
    <sheetView view="pageBreakPreview" topLeftCell="B1" zoomScale="85" zoomScaleNormal="70" zoomScaleSheetLayoutView="85" workbookViewId="0">
      <selection activeCell="Y59" sqref="Y59"/>
    </sheetView>
  </sheetViews>
  <sheetFormatPr baseColWidth="10" defaultRowHeight="12.75"/>
  <cols>
    <col min="1" max="1" width="1" hidden="1" customWidth="1"/>
    <col min="2" max="6" width="11.28515625" customWidth="1"/>
    <col min="7" max="7" width="12.5703125" customWidth="1"/>
    <col min="8" max="17" width="11.28515625" customWidth="1"/>
    <col min="18" max="18" width="11.28515625" style="1333" customWidth="1"/>
    <col min="19" max="19" width="6.42578125" style="1398" customWidth="1"/>
    <col min="20" max="20" width="6.42578125" style="1333" customWidth="1"/>
    <col min="21" max="22" width="11.42578125" style="1398"/>
    <col min="23" max="23" width="5.140625" style="1398" customWidth="1"/>
    <col min="24" max="25" width="11.42578125" style="1398"/>
    <col min="26" max="38" width="11.42578125" style="1333"/>
  </cols>
  <sheetData>
    <row r="1" spans="2:25" ht="18" customHeight="1"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1330"/>
    </row>
    <row r="2" spans="2:25" ht="18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1330"/>
    </row>
    <row r="3" spans="2:25" ht="18" customHeight="1">
      <c r="B3" s="2"/>
      <c r="C3" s="2"/>
      <c r="D3" s="2"/>
      <c r="E3" s="2"/>
      <c r="F3" s="2"/>
      <c r="G3" s="2"/>
      <c r="H3" s="2"/>
      <c r="I3" s="2"/>
      <c r="J3" s="293"/>
      <c r="K3" s="2"/>
      <c r="L3" s="2"/>
      <c r="M3" s="2"/>
      <c r="N3" s="2"/>
      <c r="O3" s="2"/>
      <c r="P3" s="2"/>
      <c r="Q3" s="2"/>
      <c r="R3" s="1330"/>
    </row>
    <row r="4" spans="2:25" ht="18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1330"/>
    </row>
    <row r="5" spans="2:25" ht="18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1330"/>
    </row>
    <row r="6" spans="2:25" ht="18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330"/>
    </row>
    <row r="7" spans="2:25" ht="18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1330"/>
    </row>
    <row r="8" spans="2:25" ht="18" customHeight="1"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1330"/>
      <c r="U8" s="1574" t="s">
        <v>215</v>
      </c>
      <c r="X8" s="1574" t="s">
        <v>216</v>
      </c>
    </row>
    <row r="9" spans="2:25" ht="18" customHeight="1"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1330"/>
    </row>
    <row r="10" spans="2:25" ht="18" customHeight="1"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1330"/>
      <c r="U10" s="1398" t="s">
        <v>304</v>
      </c>
      <c r="V10" s="1796">
        <v>39.313136307985516</v>
      </c>
      <c r="X10" s="1398" t="s">
        <v>5</v>
      </c>
      <c r="Y10" s="1796">
        <v>33.892471553112308</v>
      </c>
    </row>
    <row r="11" spans="2:25" ht="18" customHeight="1"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1330"/>
      <c r="U11" s="1398" t="s">
        <v>23</v>
      </c>
      <c r="V11" s="1796">
        <v>23.766144008887885</v>
      </c>
      <c r="X11" s="1398" t="s">
        <v>304</v>
      </c>
      <c r="Y11" s="1796">
        <v>25.577877594740009</v>
      </c>
    </row>
    <row r="12" spans="2:25" ht="18" customHeight="1"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1330"/>
      <c r="U12" s="1398" t="s">
        <v>305</v>
      </c>
      <c r="V12" s="1796">
        <v>21.229441952602293</v>
      </c>
      <c r="X12" s="1398" t="s">
        <v>307</v>
      </c>
      <c r="Y12" s="1796">
        <v>22.615613807136505</v>
      </c>
    </row>
    <row r="13" spans="2:25" ht="18" customHeight="1"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1330"/>
      <c r="T13" s="1398"/>
      <c r="U13" s="1398" t="s">
        <v>15</v>
      </c>
      <c r="V13" s="1796">
        <v>20.345294237953013</v>
      </c>
      <c r="X13" s="1398" t="s">
        <v>9</v>
      </c>
      <c r="Y13" s="1796">
        <v>20.442969927797279</v>
      </c>
    </row>
    <row r="14" spans="2:25" ht="18" customHeight="1"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1330"/>
      <c r="U14" s="1398" t="s">
        <v>17</v>
      </c>
      <c r="V14" s="1796">
        <v>20.044589995249975</v>
      </c>
      <c r="X14" s="1398" t="s">
        <v>15</v>
      </c>
      <c r="Y14" s="1796">
        <v>20.144577012905891</v>
      </c>
    </row>
    <row r="15" spans="2:25" ht="18" customHeight="1"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1330"/>
      <c r="U15" s="1398" t="s">
        <v>28</v>
      </c>
      <c r="V15" s="1796">
        <v>19.951041047172851</v>
      </c>
      <c r="X15" s="1398" t="s">
        <v>11</v>
      </c>
      <c r="Y15" s="1796">
        <v>19.75635748429994</v>
      </c>
    </row>
    <row r="16" spans="2:25" ht="18" customHeight="1"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1330"/>
      <c r="V16" s="1795"/>
      <c r="Y16" s="1795"/>
    </row>
    <row r="17" spans="2:25" ht="18" customHeight="1"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1330"/>
      <c r="U17" s="1574" t="s">
        <v>218</v>
      </c>
      <c r="V17" s="1795"/>
      <c r="X17" s="1574" t="s">
        <v>219</v>
      </c>
      <c r="Y17" s="1795"/>
    </row>
    <row r="18" spans="2:25" ht="18" customHeight="1"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1330"/>
      <c r="V18" s="1795"/>
      <c r="Y18" s="1795"/>
    </row>
    <row r="19" spans="2:25" ht="18" customHeight="1"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1330"/>
      <c r="U19" s="1398" t="s">
        <v>308</v>
      </c>
      <c r="V19" s="1796">
        <v>28.057349903492138</v>
      </c>
      <c r="X19" s="1398" t="s">
        <v>304</v>
      </c>
      <c r="Y19" s="1796">
        <v>25.786626094503212</v>
      </c>
    </row>
    <row r="20" spans="2:25" ht="18" customHeight="1"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1330"/>
      <c r="U20" s="1398" t="s">
        <v>240</v>
      </c>
      <c r="V20" s="1796">
        <v>26.168198669709209</v>
      </c>
      <c r="X20" s="1398" t="s">
        <v>9</v>
      </c>
      <c r="Y20" s="1796">
        <v>22.349167813458156</v>
      </c>
    </row>
    <row r="21" spans="2:25" ht="18" customHeight="1"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1330"/>
      <c r="U21" s="1398" t="s">
        <v>9</v>
      </c>
      <c r="V21" s="1796">
        <v>24.433550829667062</v>
      </c>
      <c r="X21" s="1398" t="s">
        <v>15</v>
      </c>
      <c r="Y21" s="1796">
        <v>22.334834606964886</v>
      </c>
    </row>
    <row r="22" spans="2:25" ht="18" customHeight="1"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1330"/>
      <c r="U22" s="1398" t="s">
        <v>28</v>
      </c>
      <c r="V22" s="1796">
        <v>24.193047593025597</v>
      </c>
      <c r="X22" s="1398" t="s">
        <v>32</v>
      </c>
      <c r="Y22" s="1796">
        <v>21.772336159956044</v>
      </c>
    </row>
    <row r="23" spans="2:25" ht="18" customHeight="1"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1330"/>
      <c r="U23" s="1398" t="s">
        <v>11</v>
      </c>
      <c r="V23" s="1796">
        <v>23.903792099298681</v>
      </c>
      <c r="X23" s="1398" t="s">
        <v>11</v>
      </c>
      <c r="Y23" s="1796">
        <v>21.657136513584391</v>
      </c>
    </row>
    <row r="24" spans="2:25" ht="18" customHeight="1"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1330"/>
      <c r="U24" s="1398" t="s">
        <v>23</v>
      </c>
      <c r="V24" s="1796">
        <v>22.548321269972341</v>
      </c>
      <c r="X24" s="1398" t="s">
        <v>23</v>
      </c>
      <c r="Y24" s="1796">
        <v>20.689294029793107</v>
      </c>
    </row>
    <row r="25" spans="2:25" ht="18" customHeight="1"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1330"/>
      <c r="V25" s="1795"/>
      <c r="Y25" s="1796"/>
    </row>
    <row r="26" spans="2:25" ht="18" customHeight="1"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1330"/>
      <c r="U26" s="1574" t="s">
        <v>254</v>
      </c>
      <c r="V26" s="1795"/>
      <c r="X26" s="1576" t="s">
        <v>224</v>
      </c>
      <c r="Y26" s="1795"/>
    </row>
    <row r="27" spans="2:25" ht="18" customHeight="1"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1330"/>
      <c r="V27" s="1795"/>
      <c r="X27" s="1450"/>
      <c r="Y27" s="1795"/>
    </row>
    <row r="28" spans="2:25" ht="18" customHeight="1"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1330"/>
      <c r="U28" s="1398" t="s">
        <v>36</v>
      </c>
      <c r="V28" s="1796">
        <v>23.077590249832291</v>
      </c>
      <c r="X28" s="1398" t="s">
        <v>36</v>
      </c>
      <c r="Y28" s="1796">
        <v>29.40188908036701</v>
      </c>
    </row>
    <row r="29" spans="2:25" ht="18" customHeight="1"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1330"/>
      <c r="U29" s="1398" t="s">
        <v>304</v>
      </c>
      <c r="V29" s="1796">
        <v>22.665377538447135</v>
      </c>
      <c r="X29" s="1398" t="s">
        <v>32</v>
      </c>
      <c r="Y29" s="1796">
        <v>24.193398161237369</v>
      </c>
    </row>
    <row r="30" spans="2:25" ht="18" customHeight="1"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1330"/>
      <c r="U30" s="1398" t="s">
        <v>15</v>
      </c>
      <c r="V30" s="1796">
        <v>20.373495573576193</v>
      </c>
      <c r="X30" s="1398" t="s">
        <v>9</v>
      </c>
      <c r="Y30" s="1796">
        <v>22.460726228762763</v>
      </c>
    </row>
    <row r="31" spans="2:25" ht="18" customHeight="1"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1330"/>
      <c r="U31" s="1398" t="s">
        <v>240</v>
      </c>
      <c r="V31" s="1796">
        <v>19.679347269177555</v>
      </c>
      <c r="X31" s="1398" t="s">
        <v>15</v>
      </c>
      <c r="Y31" s="1796">
        <v>21.946125095130981</v>
      </c>
    </row>
    <row r="32" spans="2:25" ht="18" customHeight="1"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1330"/>
      <c r="U32" s="1398" t="s">
        <v>32</v>
      </c>
      <c r="V32" s="1796">
        <v>19.017376595865496</v>
      </c>
      <c r="X32" s="1398" t="s">
        <v>5</v>
      </c>
      <c r="Y32" s="1796">
        <v>21.225943567043018</v>
      </c>
    </row>
    <row r="33" spans="2:25" ht="18" customHeight="1"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1330"/>
      <c r="U33" s="1398" t="s">
        <v>27</v>
      </c>
      <c r="V33" s="1796">
        <v>18.660035370707554</v>
      </c>
      <c r="X33" s="1398" t="s">
        <v>17</v>
      </c>
      <c r="Y33" s="1796">
        <v>19.847147358668785</v>
      </c>
    </row>
    <row r="34" spans="2:25" ht="18" customHeight="1"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1330"/>
      <c r="V34" s="1795"/>
      <c r="Y34" s="1795"/>
    </row>
    <row r="35" spans="2:25" ht="18" customHeight="1"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1330"/>
      <c r="U35" s="1574" t="s">
        <v>221</v>
      </c>
      <c r="V35" s="1795"/>
      <c r="X35" s="1576" t="s">
        <v>222</v>
      </c>
      <c r="Y35" s="1795"/>
    </row>
    <row r="36" spans="2:25" ht="18" customHeight="1"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1330"/>
      <c r="V36" s="1795"/>
      <c r="X36" s="1450"/>
      <c r="Y36" s="1795"/>
    </row>
    <row r="37" spans="2:25" ht="18" customHeight="1"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1330"/>
      <c r="U37" s="1398" t="s">
        <v>11</v>
      </c>
      <c r="V37" s="1796">
        <v>19.314628090547412</v>
      </c>
      <c r="X37" s="1398" t="s">
        <v>15</v>
      </c>
      <c r="Y37" s="1796">
        <v>22.35820305952172</v>
      </c>
    </row>
    <row r="38" spans="2:25" ht="18" customHeight="1"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1330"/>
      <c r="U38" s="1398" t="s">
        <v>255</v>
      </c>
      <c r="V38" s="1796">
        <v>15.811332109113735</v>
      </c>
      <c r="X38" s="1398" t="s">
        <v>17</v>
      </c>
      <c r="Y38" s="1796">
        <v>19.668949244247109</v>
      </c>
    </row>
    <row r="39" spans="2:25" ht="18" customHeight="1"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1330"/>
      <c r="U39" s="1398" t="s">
        <v>9</v>
      </c>
      <c r="V39" s="1796">
        <v>13.994714684845324</v>
      </c>
      <c r="X39" s="1398" t="s">
        <v>18</v>
      </c>
      <c r="Y39" s="1796">
        <v>19.491733966651939</v>
      </c>
    </row>
    <row r="40" spans="2:25" ht="18" customHeight="1"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1330"/>
      <c r="U40" s="1398" t="s">
        <v>5</v>
      </c>
      <c r="V40" s="1796">
        <v>13.182549496196623</v>
      </c>
      <c r="X40" s="1398" t="s">
        <v>38</v>
      </c>
      <c r="Y40" s="1796">
        <v>17.721959443140918</v>
      </c>
    </row>
    <row r="41" spans="2:25" ht="18" customHeight="1"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1330"/>
      <c r="U41" s="1398" t="s">
        <v>21</v>
      </c>
      <c r="V41" s="1796">
        <v>12.536735458954258</v>
      </c>
      <c r="X41" s="1775" t="s">
        <v>64</v>
      </c>
      <c r="Y41" s="1796">
        <v>17.682561136396352</v>
      </c>
    </row>
    <row r="42" spans="2:25" ht="18" customHeight="1"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1330"/>
      <c r="U42" s="1398" t="s">
        <v>240</v>
      </c>
      <c r="V42" s="1796">
        <v>10.54026778081349</v>
      </c>
      <c r="X42" s="1398" t="s">
        <v>239</v>
      </c>
      <c r="Y42" s="1796">
        <v>16.787164162011827</v>
      </c>
    </row>
    <row r="43" spans="2:25" ht="18" customHeight="1"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1330"/>
      <c r="V43" s="1795"/>
    </row>
    <row r="44" spans="2:25" ht="18" customHeight="1"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1330"/>
      <c r="U44" s="1576" t="s">
        <v>223</v>
      </c>
      <c r="V44" s="1795"/>
    </row>
    <row r="45" spans="2:25" ht="18" customHeight="1"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1330"/>
      <c r="U45" s="1450"/>
      <c r="V45" s="1795"/>
    </row>
    <row r="46" spans="2:25" ht="18" customHeight="1"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1330"/>
      <c r="U46" s="1398" t="s">
        <v>15</v>
      </c>
      <c r="V46" s="1796">
        <v>20.587217197494418</v>
      </c>
    </row>
    <row r="47" spans="2:25" ht="18" customHeight="1"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1330"/>
      <c r="U47" s="1398" t="s">
        <v>17</v>
      </c>
      <c r="V47" s="1796">
        <v>19.348302916159515</v>
      </c>
    </row>
    <row r="48" spans="2:25" ht="18" customHeight="1"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1330"/>
      <c r="U48" s="1398" t="s">
        <v>18</v>
      </c>
      <c r="V48" s="1796">
        <v>18.117672828962512</v>
      </c>
    </row>
    <row r="49" spans="2:22" ht="18" customHeight="1"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1330"/>
      <c r="U49" s="1398" t="s">
        <v>38</v>
      </c>
      <c r="V49" s="1796">
        <v>17.916305730435951</v>
      </c>
    </row>
    <row r="50" spans="2:22" ht="18" customHeight="1"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1330"/>
      <c r="U50" s="1398" t="s">
        <v>239</v>
      </c>
      <c r="V50" s="1796">
        <v>16.436958571617186</v>
      </c>
    </row>
    <row r="51" spans="2:22" ht="18" customHeight="1"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1330"/>
      <c r="U51" s="1398" t="s">
        <v>64</v>
      </c>
      <c r="V51" s="1796">
        <v>16.3664287114972</v>
      </c>
    </row>
    <row r="52" spans="2:22" ht="18" customHeight="1"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1330"/>
    </row>
    <row r="53" spans="2:22" ht="18" customHeight="1"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1330"/>
    </row>
    <row r="54" spans="2:22" ht="18" customHeight="1"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1330"/>
    </row>
    <row r="55" spans="2:22" ht="18" customHeight="1"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1330"/>
    </row>
    <row r="56" spans="2:22" ht="18" customHeight="1"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1330"/>
    </row>
    <row r="57" spans="2:22" ht="18" customHeight="1"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1330"/>
    </row>
    <row r="58" spans="2:22" ht="18" customHeight="1"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1330"/>
    </row>
    <row r="59" spans="2:22" ht="18" customHeight="1"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1330"/>
    </row>
    <row r="60" spans="2:22" ht="18" customHeight="1"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1330"/>
    </row>
    <row r="61" spans="2:22" ht="18" customHeight="1"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1330"/>
    </row>
    <row r="62" spans="2:22" ht="18" customHeight="1"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1330"/>
    </row>
    <row r="63" spans="2:22" ht="18" customHeight="1"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1330"/>
    </row>
    <row r="64" spans="2:22" ht="18" customHeight="1"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1330"/>
    </row>
    <row r="65" spans="2:18" ht="18" customHeight="1"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1330"/>
    </row>
    <row r="66" spans="2:18" ht="18" customHeight="1"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1330"/>
    </row>
    <row r="67" spans="2:18" ht="18" customHeight="1"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1330"/>
    </row>
    <row r="68" spans="2:18" ht="18" customHeight="1"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1330"/>
    </row>
    <row r="69" spans="2:18" ht="18" customHeight="1"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1330"/>
    </row>
    <row r="70" spans="2:18" ht="18" customHeight="1"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1330"/>
    </row>
    <row r="71" spans="2:18" ht="18" customHeight="1"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1330"/>
    </row>
    <row r="72" spans="2:18" ht="18" customHeight="1"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1330"/>
    </row>
    <row r="73" spans="2:18" ht="18" customHeight="1"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1330"/>
    </row>
    <row r="74" spans="2:18" ht="18" customHeight="1"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1330"/>
    </row>
    <row r="75" spans="2:18" ht="18" customHeight="1"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1330"/>
    </row>
    <row r="76" spans="2:18" ht="18" customHeight="1"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1330"/>
    </row>
    <row r="77" spans="2:18" ht="18" customHeight="1"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1330"/>
    </row>
    <row r="78" spans="2:18" ht="18" customHeight="1"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1330"/>
    </row>
    <row r="79" spans="2:18" ht="18" customHeight="1"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1330"/>
    </row>
    <row r="80" spans="2:18" ht="18" customHeight="1"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1330"/>
    </row>
    <row r="81" spans="2:18" ht="18" customHeight="1"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1330"/>
    </row>
    <row r="82" spans="2:18" ht="18" customHeight="1"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1330"/>
    </row>
    <row r="83" spans="2:18" ht="18" customHeight="1"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1330"/>
    </row>
    <row r="84" spans="2:18" ht="18" customHeight="1"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1330"/>
    </row>
    <row r="85" spans="2:18" ht="18" customHeight="1"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1330"/>
    </row>
    <row r="86" spans="2:18" ht="18" customHeight="1"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1330"/>
    </row>
    <row r="87" spans="2:18" ht="18" customHeight="1"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1330"/>
    </row>
    <row r="88" spans="2:18" ht="18" customHeight="1"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1330"/>
    </row>
    <row r="89" spans="2:18" ht="18" customHeight="1"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1330"/>
    </row>
    <row r="90" spans="2:18" ht="18" customHeight="1"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1330"/>
    </row>
    <row r="91" spans="2:18" ht="18" customHeight="1"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1330"/>
    </row>
  </sheetData>
  <sortState xmlns:xlrd2="http://schemas.microsoft.com/office/spreadsheetml/2017/richdata2" ref="U46:V51">
    <sortCondition descending="1" ref="V46:V51"/>
  </sortState>
  <pageMargins left="0.78740157480314965" right="0.78740157480314965" top="0.59055118110236227" bottom="0.59055118110236227" header="0" footer="0"/>
  <pageSetup paperSize="9" scale="45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AJ116"/>
  <sheetViews>
    <sheetView view="pageBreakPreview" zoomScale="90" zoomScaleNormal="70" zoomScaleSheetLayoutView="90" zoomScalePageLayoutView="50" workbookViewId="0">
      <selection activeCell="C14" sqref="C14"/>
    </sheetView>
  </sheetViews>
  <sheetFormatPr baseColWidth="10" defaultColWidth="11.42578125" defaultRowHeight="12.75"/>
  <cols>
    <col min="1" max="1" width="2" style="2" customWidth="1"/>
    <col min="2" max="2" width="4.42578125" style="2" customWidth="1"/>
    <col min="3" max="3" width="50" style="2" customWidth="1"/>
    <col min="4" max="5" width="11.7109375" style="2" customWidth="1"/>
    <col min="6" max="7" width="12.7109375" style="2" customWidth="1"/>
    <col min="8" max="8" width="11.7109375" style="2" customWidth="1"/>
    <col min="9" max="12" width="12.7109375" style="2" customWidth="1"/>
    <col min="13" max="13" width="11.7109375" style="2" customWidth="1"/>
    <col min="14" max="14" width="12.7109375" style="2" customWidth="1"/>
    <col min="15" max="15" width="1.42578125" style="2" customWidth="1"/>
    <col min="16" max="16" width="5.42578125" style="20" customWidth="1"/>
    <col min="17" max="17" width="12.85546875" style="1326" bestFit="1" customWidth="1"/>
    <col min="18" max="18" width="20" style="1326" bestFit="1" customWidth="1"/>
    <col min="19" max="19" width="4.85546875" style="1326" bestFit="1" customWidth="1"/>
    <col min="20" max="20" width="11.42578125" style="2"/>
    <col min="21" max="21" width="35" style="2" customWidth="1"/>
    <col min="22" max="16384" width="11.42578125" style="2"/>
  </cols>
  <sheetData>
    <row r="1" spans="1:36" s="3" customFormat="1" ht="20.25" customHeight="1">
      <c r="A1" s="995" t="s">
        <v>40</v>
      </c>
      <c r="B1" s="996"/>
      <c r="C1" s="997"/>
      <c r="D1" s="1124"/>
      <c r="E1" s="1124"/>
      <c r="F1" s="1124"/>
      <c r="G1" s="1124"/>
      <c r="H1" s="1124"/>
      <c r="I1" s="1124"/>
      <c r="J1" s="1124"/>
      <c r="K1" s="1124"/>
      <c r="L1" s="1124"/>
      <c r="M1" s="1124"/>
      <c r="N1" s="1124"/>
      <c r="Q1" s="1325"/>
      <c r="R1" s="1326"/>
      <c r="S1" s="1326"/>
      <c r="T1" s="1830" t="s">
        <v>258</v>
      </c>
      <c r="U1" s="1831"/>
      <c r="V1" s="1831"/>
      <c r="W1" s="1831"/>
      <c r="X1" s="1831"/>
      <c r="Y1" s="1831"/>
      <c r="Z1" s="1831"/>
      <c r="AA1" s="1831"/>
      <c r="AB1" s="1831"/>
      <c r="AC1" s="1831"/>
      <c r="AD1" s="1831"/>
      <c r="AE1" s="1831"/>
      <c r="AF1" s="1831"/>
      <c r="AG1" s="1831"/>
      <c r="AH1" s="1831"/>
      <c r="AI1" s="1831"/>
      <c r="AJ1" s="1832"/>
    </row>
    <row r="2" spans="1:36" s="3" customFormat="1" ht="18">
      <c r="A2" s="998" t="s">
        <v>356</v>
      </c>
      <c r="B2" s="999"/>
      <c r="C2" s="997"/>
      <c r="H2" s="1000"/>
      <c r="Q2" s="1325"/>
      <c r="R2" s="1326"/>
      <c r="S2" s="1326"/>
      <c r="T2" s="1742" t="s">
        <v>259</v>
      </c>
      <c r="U2" s="1743" t="s">
        <v>357</v>
      </c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</row>
    <row r="3" spans="1:36" s="3" customFormat="1" ht="15.75" customHeight="1">
      <c r="B3" s="984"/>
      <c r="C3" s="1001"/>
      <c r="Q3" s="1325"/>
      <c r="R3" s="1326"/>
      <c r="S3" s="1326"/>
      <c r="T3" s="1833" t="s">
        <v>262</v>
      </c>
      <c r="U3" s="1834"/>
      <c r="V3" s="1839" t="s">
        <v>263</v>
      </c>
      <c r="W3" s="1840"/>
      <c r="X3" s="1841"/>
      <c r="Y3" s="1840"/>
      <c r="Z3" s="1841"/>
      <c r="AA3" s="1840"/>
      <c r="AB3" s="1840"/>
      <c r="AC3" s="1840"/>
      <c r="AD3" s="1840"/>
      <c r="AE3" s="1840"/>
      <c r="AF3" s="1840"/>
      <c r="AG3" s="1840"/>
      <c r="AH3" s="1840"/>
      <c r="AI3" s="1840"/>
      <c r="AJ3" s="1842"/>
    </row>
    <row r="4" spans="1:36" s="3" customFormat="1" ht="18.75" customHeight="1">
      <c r="B4" s="984" t="s">
        <v>41</v>
      </c>
      <c r="C4" s="984"/>
      <c r="Q4" s="1325"/>
      <c r="R4" s="1326"/>
      <c r="S4" s="1326"/>
      <c r="T4" s="1835"/>
      <c r="U4" s="1836"/>
      <c r="V4" s="1826" t="s">
        <v>313</v>
      </c>
      <c r="W4" s="1827"/>
      <c r="X4" s="1828"/>
      <c r="Y4" s="1827"/>
      <c r="Z4" s="1828"/>
      <c r="AA4" s="1827"/>
      <c r="AB4" s="1827"/>
      <c r="AC4" s="1827"/>
      <c r="AD4" s="1827"/>
      <c r="AE4" s="1827"/>
      <c r="AF4" s="1827"/>
      <c r="AG4" s="1827"/>
      <c r="AH4" s="1827"/>
      <c r="AI4" s="1827"/>
      <c r="AJ4" s="1829"/>
    </row>
    <row r="5" spans="1:36" s="3" customFormat="1" ht="18.75" customHeight="1" thickBot="1">
      <c r="B5" s="12"/>
      <c r="C5" s="633"/>
      <c r="D5" s="633"/>
      <c r="E5" s="633"/>
      <c r="F5" s="633"/>
      <c r="G5" s="633"/>
      <c r="H5" s="633"/>
      <c r="I5" s="633"/>
      <c r="J5" s="633"/>
      <c r="K5" s="633"/>
      <c r="L5" s="633"/>
      <c r="M5" s="633"/>
      <c r="N5" s="1002"/>
      <c r="O5" s="1002"/>
      <c r="Q5" s="1325"/>
      <c r="R5" s="1326"/>
      <c r="S5" s="1326"/>
      <c r="T5" s="1835"/>
      <c r="U5" s="1836"/>
      <c r="V5" s="1826" t="s">
        <v>264</v>
      </c>
      <c r="W5" s="1827"/>
      <c r="X5" s="1828"/>
      <c r="Y5" s="1827"/>
      <c r="Z5" s="1828"/>
      <c r="AA5" s="1827"/>
      <c r="AB5" s="1827"/>
      <c r="AC5" s="1827"/>
      <c r="AD5" s="1827"/>
      <c r="AE5" s="1827"/>
      <c r="AF5" s="1827"/>
      <c r="AG5" s="1827"/>
      <c r="AH5" s="1827"/>
      <c r="AI5" s="1827"/>
      <c r="AJ5" s="1829"/>
    </row>
    <row r="6" spans="1:36" s="3" customFormat="1" ht="18.75" customHeight="1" thickBot="1">
      <c r="B6" s="1813" t="s">
        <v>0</v>
      </c>
      <c r="C6" s="1849" t="s">
        <v>1</v>
      </c>
      <c r="D6" s="1810" t="s">
        <v>42</v>
      </c>
      <c r="E6" s="1854"/>
      <c r="F6" s="1854"/>
      <c r="G6" s="1854"/>
      <c r="H6" s="1854"/>
      <c r="I6" s="1854"/>
      <c r="J6" s="1854"/>
      <c r="K6" s="1854"/>
      <c r="L6" s="1854"/>
      <c r="M6" s="1854"/>
      <c r="N6" s="1822" t="s">
        <v>43</v>
      </c>
      <c r="O6" s="85"/>
      <c r="Q6" s="1325"/>
      <c r="R6" s="1326"/>
      <c r="S6" s="1326"/>
      <c r="T6" s="1835"/>
      <c r="U6" s="1836"/>
      <c r="V6" s="1826" t="s">
        <v>196</v>
      </c>
      <c r="W6" s="1827"/>
      <c r="X6" s="1828"/>
      <c r="Y6" s="1827"/>
      <c r="Z6" s="1828"/>
      <c r="AA6" s="1828" t="s">
        <v>197</v>
      </c>
      <c r="AB6" s="1827"/>
      <c r="AC6" s="1827"/>
      <c r="AD6" s="1827"/>
      <c r="AE6" s="1828"/>
      <c r="AF6" s="1828" t="s">
        <v>50</v>
      </c>
      <c r="AG6" s="1827"/>
      <c r="AH6" s="1827"/>
      <c r="AI6" s="1827"/>
      <c r="AJ6" s="1829"/>
    </row>
    <row r="7" spans="1:36" s="3" customFormat="1" ht="18.75" customHeight="1" thickTop="1">
      <c r="B7" s="1814"/>
      <c r="C7" s="1850"/>
      <c r="D7" s="1845" t="s">
        <v>44</v>
      </c>
      <c r="E7" s="1846"/>
      <c r="F7" s="1846"/>
      <c r="G7" s="1846"/>
      <c r="H7" s="1846"/>
      <c r="I7" s="1819" t="s">
        <v>45</v>
      </c>
      <c r="J7" s="1847"/>
      <c r="K7" s="1847"/>
      <c r="L7" s="1847"/>
      <c r="M7" s="1848"/>
      <c r="N7" s="1843"/>
      <c r="Q7" s="1325"/>
      <c r="R7" s="1326"/>
      <c r="S7" s="1326"/>
      <c r="T7" s="1835"/>
      <c r="U7" s="1836"/>
      <c r="V7" s="1826" t="s">
        <v>265</v>
      </c>
      <c r="W7" s="1827"/>
      <c r="X7" s="1828"/>
      <c r="Y7" s="1827"/>
      <c r="Z7" s="1828"/>
      <c r="AA7" s="1827" t="s">
        <v>265</v>
      </c>
      <c r="AB7" s="1827"/>
      <c r="AC7" s="1827"/>
      <c r="AD7" s="1827"/>
      <c r="AE7" s="1828"/>
      <c r="AF7" s="1827" t="s">
        <v>265</v>
      </c>
      <c r="AG7" s="1827"/>
      <c r="AH7" s="1827"/>
      <c r="AI7" s="1827"/>
      <c r="AJ7" s="1829"/>
    </row>
    <row r="8" spans="1:36" s="3" customFormat="1" ht="18.75" customHeight="1" thickBot="1">
      <c r="B8" s="1815"/>
      <c r="C8" s="1851"/>
      <c r="D8" s="1628" t="s">
        <v>46</v>
      </c>
      <c r="E8" s="1629" t="s">
        <v>47</v>
      </c>
      <c r="F8" s="1629" t="s">
        <v>48</v>
      </c>
      <c r="G8" s="1630" t="s">
        <v>49</v>
      </c>
      <c r="H8" s="1631" t="s">
        <v>50</v>
      </c>
      <c r="I8" s="1628" t="s">
        <v>46</v>
      </c>
      <c r="J8" s="1629" t="s">
        <v>47</v>
      </c>
      <c r="K8" s="1629" t="s">
        <v>48</v>
      </c>
      <c r="L8" s="1630" t="s">
        <v>49</v>
      </c>
      <c r="M8" s="1632" t="s">
        <v>50</v>
      </c>
      <c r="N8" s="1844"/>
      <c r="Q8" s="1325"/>
      <c r="R8" s="1326"/>
      <c r="S8" s="1326"/>
      <c r="T8" s="1837"/>
      <c r="U8" s="1838"/>
      <c r="V8" s="1744" t="s">
        <v>47</v>
      </c>
      <c r="W8" s="1745" t="s">
        <v>49</v>
      </c>
      <c r="X8" s="1746" t="s">
        <v>46</v>
      </c>
      <c r="Y8" s="1745" t="s">
        <v>48</v>
      </c>
      <c r="Z8" s="1746" t="s">
        <v>50</v>
      </c>
      <c r="AA8" s="1745" t="s">
        <v>47</v>
      </c>
      <c r="AB8" s="1745" t="s">
        <v>49</v>
      </c>
      <c r="AC8" s="1745" t="s">
        <v>46</v>
      </c>
      <c r="AD8" s="1745" t="s">
        <v>48</v>
      </c>
      <c r="AE8" s="1746" t="s">
        <v>50</v>
      </c>
      <c r="AF8" s="1745" t="s">
        <v>47</v>
      </c>
      <c r="AG8" s="1745" t="s">
        <v>49</v>
      </c>
      <c r="AH8" s="1745" t="s">
        <v>46</v>
      </c>
      <c r="AI8" s="1745" t="s">
        <v>48</v>
      </c>
      <c r="AJ8" s="1747" t="s">
        <v>50</v>
      </c>
    </row>
    <row r="9" spans="1:36" s="3" customFormat="1" ht="18.75" customHeight="1" thickTop="1">
      <c r="B9" s="294">
        <v>1</v>
      </c>
      <c r="C9" s="1125" t="str">
        <f>U33</f>
        <v>Agroaurora S.A.C.</v>
      </c>
      <c r="D9" s="1126"/>
      <c r="E9" s="1127"/>
      <c r="F9" s="1127"/>
      <c r="G9" s="1128"/>
      <c r="H9" s="1129"/>
      <c r="I9" s="1130" t="str">
        <f>+IF(X33&lt;&gt;"",X33,"")</f>
        <v/>
      </c>
      <c r="J9" s="1131" t="str">
        <f>+IF(V33&lt;&gt;"",V33,"")</f>
        <v/>
      </c>
      <c r="K9" s="1132">
        <f>+IF(Y33&lt;&gt;"",Y33,"")</f>
        <v>1</v>
      </c>
      <c r="L9" s="1133" t="str">
        <f>+IF(W33&lt;&gt;"",W33,"")</f>
        <v/>
      </c>
      <c r="M9" s="1003">
        <f>SUM(I9:L9)</f>
        <v>1</v>
      </c>
      <c r="N9" s="1134">
        <f>SUM(M9)</f>
        <v>1</v>
      </c>
      <c r="Q9" s="1325"/>
      <c r="R9" s="1326"/>
      <c r="S9" s="1326"/>
      <c r="T9" s="1807" t="s">
        <v>266</v>
      </c>
      <c r="U9" s="1748" t="s">
        <v>237</v>
      </c>
      <c r="V9" s="1749"/>
      <c r="W9" s="1750">
        <v>1</v>
      </c>
      <c r="X9" s="1751">
        <v>1</v>
      </c>
      <c r="Y9" s="1750">
        <v>56.000000000000014</v>
      </c>
      <c r="Z9" s="1751">
        <v>58.000000000000007</v>
      </c>
      <c r="AA9" s="1752"/>
      <c r="AB9" s="1750">
        <v>3279.0000000000005</v>
      </c>
      <c r="AC9" s="1752"/>
      <c r="AD9" s="1750">
        <v>548</v>
      </c>
      <c r="AE9" s="1751">
        <v>3827.0000000000005</v>
      </c>
      <c r="AF9" s="1752"/>
      <c r="AG9" s="1750">
        <v>3280.0000000000005</v>
      </c>
      <c r="AH9" s="1750">
        <v>1</v>
      </c>
      <c r="AI9" s="1750">
        <v>603.99999999999977</v>
      </c>
      <c r="AJ9" s="1753">
        <v>3884.9999999999973</v>
      </c>
    </row>
    <row r="10" spans="1:36" s="3" customFormat="1" ht="18.75" customHeight="1">
      <c r="B10" s="294">
        <f>+B9+1</f>
        <v>2</v>
      </c>
      <c r="C10" s="1125" t="str">
        <f t="shared" ref="C10:C34" si="0">U34</f>
        <v>Atria Energía S.A.C.</v>
      </c>
      <c r="D10" s="1126"/>
      <c r="E10" s="1127"/>
      <c r="F10" s="1127"/>
      <c r="G10" s="1128"/>
      <c r="H10" s="1129"/>
      <c r="I10" s="1130" t="str">
        <f t="shared" ref="I10:I34" si="1">+IF(X34&lt;&gt;"",X34,"")</f>
        <v/>
      </c>
      <c r="J10" s="1131" t="str">
        <f t="shared" ref="J10:J34" si="2">+IF(V34&lt;&gt;"",V34,"")</f>
        <v/>
      </c>
      <c r="K10" s="1132">
        <f t="shared" ref="K10:K34" si="3">+IF(Y34&lt;&gt;"",Y34,"")</f>
        <v>248.00000000000031</v>
      </c>
      <c r="L10" s="1133" t="str">
        <f t="shared" ref="L10:L34" si="4">+IF(W34&lt;&gt;"",W34,"")</f>
        <v/>
      </c>
      <c r="M10" s="1003">
        <f>SUM(I10:L10)</f>
        <v>248.00000000000031</v>
      </c>
      <c r="N10" s="1134">
        <f>SUM(M10)</f>
        <v>248.00000000000031</v>
      </c>
      <c r="Q10" s="1325"/>
      <c r="R10" s="1326"/>
      <c r="S10" s="1326"/>
      <c r="T10" s="1808"/>
      <c r="U10" s="1754" t="s">
        <v>267</v>
      </c>
      <c r="V10" s="1755"/>
      <c r="W10" s="1756"/>
      <c r="X10" s="1757"/>
      <c r="Y10" s="1756"/>
      <c r="Z10" s="1757"/>
      <c r="AA10" s="1756"/>
      <c r="AB10" s="1758">
        <v>2587</v>
      </c>
      <c r="AC10" s="1756"/>
      <c r="AD10" s="1758">
        <v>3</v>
      </c>
      <c r="AE10" s="1759">
        <v>2590.0000000000005</v>
      </c>
      <c r="AF10" s="1756"/>
      <c r="AG10" s="1758">
        <v>2587</v>
      </c>
      <c r="AH10" s="1756"/>
      <c r="AI10" s="1758">
        <v>3</v>
      </c>
      <c r="AJ10" s="1760">
        <v>2590.0000000000005</v>
      </c>
    </row>
    <row r="11" spans="1:36" s="3" customFormat="1" ht="18.75" customHeight="1">
      <c r="B11" s="294">
        <f t="shared" ref="B11:B34" si="5">+B10+1</f>
        <v>3</v>
      </c>
      <c r="C11" s="1125" t="str">
        <f t="shared" si="0"/>
        <v>Bioenergía del Chira S.A.</v>
      </c>
      <c r="D11" s="1135"/>
      <c r="E11" s="1136"/>
      <c r="F11" s="1136"/>
      <c r="G11" s="1137"/>
      <c r="H11" s="1138"/>
      <c r="I11" s="1130" t="str">
        <f t="shared" si="1"/>
        <v/>
      </c>
      <c r="J11" s="1131" t="str">
        <f t="shared" si="2"/>
        <v/>
      </c>
      <c r="K11" s="1132">
        <f t="shared" si="3"/>
        <v>2</v>
      </c>
      <c r="L11" s="1133" t="str">
        <f t="shared" si="4"/>
        <v/>
      </c>
      <c r="M11" s="1003">
        <f t="shared" ref="M11:M27" si="6">SUM(I11:L11)</f>
        <v>2</v>
      </c>
      <c r="N11" s="1134">
        <f t="shared" ref="N11:N27" si="7">SUM(M11)</f>
        <v>2</v>
      </c>
      <c r="Q11" s="1325"/>
      <c r="R11" s="1326"/>
      <c r="S11" s="1326"/>
      <c r="T11" s="1808"/>
      <c r="U11" s="1754" t="s">
        <v>177</v>
      </c>
      <c r="V11" s="1755"/>
      <c r="W11" s="1756"/>
      <c r="X11" s="1757"/>
      <c r="Y11" s="1758">
        <v>51.000000000000007</v>
      </c>
      <c r="Z11" s="1759">
        <v>51.000000000000007</v>
      </c>
      <c r="AA11" s="1756"/>
      <c r="AB11" s="1758">
        <v>244311.00000000012</v>
      </c>
      <c r="AC11" s="1756"/>
      <c r="AD11" s="1758">
        <v>1602.9999999999984</v>
      </c>
      <c r="AE11" s="1759">
        <v>245914.00000000058</v>
      </c>
      <c r="AF11" s="1756"/>
      <c r="AG11" s="1758">
        <v>244311.00000000012</v>
      </c>
      <c r="AH11" s="1756"/>
      <c r="AI11" s="1758">
        <v>1654.0000000000002</v>
      </c>
      <c r="AJ11" s="1760">
        <v>245964.9999999998</v>
      </c>
    </row>
    <row r="12" spans="1:36" s="3" customFormat="1" ht="18.75" customHeight="1">
      <c r="B12" s="294">
        <f t="shared" si="5"/>
        <v>4</v>
      </c>
      <c r="C12" s="1125" t="str">
        <f t="shared" si="0"/>
        <v>Compañía Eléctrica El Platanal S.A.</v>
      </c>
      <c r="D12" s="1126"/>
      <c r="E12" s="1139"/>
      <c r="F12" s="1139"/>
      <c r="G12" s="1140"/>
      <c r="H12" s="1141"/>
      <c r="I12" s="1130">
        <f t="shared" si="1"/>
        <v>9</v>
      </c>
      <c r="J12" s="1131" t="str">
        <f t="shared" si="2"/>
        <v/>
      </c>
      <c r="K12" s="1132" t="str">
        <f t="shared" si="3"/>
        <v/>
      </c>
      <c r="L12" s="1133" t="str">
        <f t="shared" si="4"/>
        <v/>
      </c>
      <c r="M12" s="1003">
        <f t="shared" si="6"/>
        <v>9</v>
      </c>
      <c r="N12" s="1134">
        <f t="shared" si="7"/>
        <v>9</v>
      </c>
      <c r="Q12" s="1325"/>
      <c r="R12" s="1326"/>
      <c r="S12" s="1326"/>
      <c r="T12" s="1808"/>
      <c r="U12" s="1754" t="s">
        <v>4</v>
      </c>
      <c r="V12" s="1761">
        <v>1</v>
      </c>
      <c r="W12" s="1756"/>
      <c r="X12" s="1757"/>
      <c r="Y12" s="1758">
        <v>39.000000000000007</v>
      </c>
      <c r="Z12" s="1759">
        <v>40</v>
      </c>
      <c r="AA12" s="1756"/>
      <c r="AB12" s="1758">
        <v>478788.99999999825</v>
      </c>
      <c r="AC12" s="1756"/>
      <c r="AD12" s="1758">
        <v>1554.0000000000005</v>
      </c>
      <c r="AE12" s="1759">
        <v>480342.99999999936</v>
      </c>
      <c r="AF12" s="1758">
        <v>1</v>
      </c>
      <c r="AG12" s="1758">
        <v>478788.99999999825</v>
      </c>
      <c r="AH12" s="1756"/>
      <c r="AI12" s="1758">
        <v>1593.0000000000007</v>
      </c>
      <c r="AJ12" s="1760">
        <v>480382.9999999982</v>
      </c>
    </row>
    <row r="13" spans="1:36" s="3" customFormat="1" ht="18.75" customHeight="1">
      <c r="B13" s="294">
        <f t="shared" si="5"/>
        <v>5</v>
      </c>
      <c r="C13" s="1125" t="str">
        <f t="shared" si="0"/>
        <v>Compañía Hidroeléctrica Tingo S.A.</v>
      </c>
      <c r="D13" s="1126"/>
      <c r="E13" s="1139"/>
      <c r="F13" s="1139"/>
      <c r="G13" s="1140"/>
      <c r="H13" s="1141"/>
      <c r="I13" s="1130">
        <f t="shared" si="1"/>
        <v>1</v>
      </c>
      <c r="J13" s="1131" t="str">
        <f t="shared" si="2"/>
        <v/>
      </c>
      <c r="K13" s="1132" t="str">
        <f t="shared" si="3"/>
        <v/>
      </c>
      <c r="L13" s="1133" t="str">
        <f t="shared" si="4"/>
        <v/>
      </c>
      <c r="M13" s="1003">
        <f t="shared" si="6"/>
        <v>1</v>
      </c>
      <c r="N13" s="1134">
        <f t="shared" si="7"/>
        <v>1</v>
      </c>
      <c r="Q13" s="1325"/>
      <c r="R13" s="1326"/>
      <c r="S13" s="1326"/>
      <c r="T13" s="1808"/>
      <c r="U13" s="1754" t="s">
        <v>6</v>
      </c>
      <c r="V13" s="1755"/>
      <c r="W13" s="1756"/>
      <c r="X13" s="1757"/>
      <c r="Y13" s="1756"/>
      <c r="Z13" s="1757"/>
      <c r="AA13" s="1756"/>
      <c r="AB13" s="1758">
        <v>2047.9999999999998</v>
      </c>
      <c r="AC13" s="1756"/>
      <c r="AD13" s="1756"/>
      <c r="AE13" s="1759">
        <v>2047.9999999999998</v>
      </c>
      <c r="AF13" s="1756"/>
      <c r="AG13" s="1758">
        <v>2047.9999999999998</v>
      </c>
      <c r="AH13" s="1756"/>
      <c r="AI13" s="1756"/>
      <c r="AJ13" s="1760">
        <v>2047.9999999999998</v>
      </c>
    </row>
    <row r="14" spans="1:36" s="3" customFormat="1" ht="18.75" customHeight="1">
      <c r="B14" s="294">
        <f t="shared" si="5"/>
        <v>6</v>
      </c>
      <c r="C14" s="1125" t="str">
        <f t="shared" si="0"/>
        <v>Electroperú S.A.</v>
      </c>
      <c r="D14" s="1126"/>
      <c r="E14" s="1139"/>
      <c r="F14" s="1139"/>
      <c r="G14" s="1140"/>
      <c r="H14" s="1141"/>
      <c r="I14" s="1130">
        <f t="shared" si="1"/>
        <v>4</v>
      </c>
      <c r="J14" s="1131">
        <f t="shared" si="2"/>
        <v>1</v>
      </c>
      <c r="K14" s="1132">
        <f t="shared" si="3"/>
        <v>3</v>
      </c>
      <c r="L14" s="1133" t="str">
        <f t="shared" si="4"/>
        <v/>
      </c>
      <c r="M14" s="1003">
        <f t="shared" si="6"/>
        <v>8</v>
      </c>
      <c r="N14" s="1134">
        <f t="shared" si="7"/>
        <v>8</v>
      </c>
      <c r="Q14" s="1325"/>
      <c r="R14" s="1326"/>
      <c r="S14" s="1326"/>
      <c r="T14" s="1808"/>
      <c r="U14" s="1754" t="s">
        <v>8</v>
      </c>
      <c r="V14" s="1755"/>
      <c r="W14" s="1756"/>
      <c r="X14" s="1757"/>
      <c r="Y14" s="1758">
        <v>1</v>
      </c>
      <c r="Z14" s="1759">
        <v>1</v>
      </c>
      <c r="AA14" s="1756"/>
      <c r="AB14" s="1758">
        <v>303755.99999999994</v>
      </c>
      <c r="AC14" s="1756"/>
      <c r="AD14" s="1758">
        <v>934.00000000000023</v>
      </c>
      <c r="AE14" s="1759">
        <v>304689.99999999994</v>
      </c>
      <c r="AF14" s="1756"/>
      <c r="AG14" s="1758">
        <v>303755.99999999994</v>
      </c>
      <c r="AH14" s="1756"/>
      <c r="AI14" s="1758">
        <v>935.00000000000023</v>
      </c>
      <c r="AJ14" s="1760">
        <v>304690.99999999977</v>
      </c>
    </row>
    <row r="15" spans="1:36" s="3" customFormat="1" ht="18.75" customHeight="1">
      <c r="B15" s="294">
        <f t="shared" si="5"/>
        <v>7</v>
      </c>
      <c r="C15" s="1125" t="str">
        <f t="shared" si="0"/>
        <v>Empresa de Generación Eléctrica de Arequipa S.A.</v>
      </c>
      <c r="D15" s="1126"/>
      <c r="E15" s="1139"/>
      <c r="F15" s="1139"/>
      <c r="G15" s="1140"/>
      <c r="H15" s="1141"/>
      <c r="I15" s="1130" t="str">
        <f t="shared" si="1"/>
        <v/>
      </c>
      <c r="J15" s="1131" t="str">
        <f t="shared" si="2"/>
        <v/>
      </c>
      <c r="K15" s="1132">
        <f t="shared" si="3"/>
        <v>12</v>
      </c>
      <c r="L15" s="1133" t="str">
        <f t="shared" si="4"/>
        <v/>
      </c>
      <c r="M15" s="1003">
        <f>SUM(I15:L15)</f>
        <v>12</v>
      </c>
      <c r="N15" s="1134">
        <f>SUM(M15)</f>
        <v>12</v>
      </c>
      <c r="Q15" s="1325"/>
      <c r="R15" s="1326"/>
      <c r="S15" s="1326"/>
      <c r="T15" s="1808"/>
      <c r="U15" s="1754" t="s">
        <v>10</v>
      </c>
      <c r="V15" s="1755"/>
      <c r="W15" s="1756"/>
      <c r="X15" s="1759">
        <v>1</v>
      </c>
      <c r="Y15" s="1758">
        <v>4</v>
      </c>
      <c r="Z15" s="1759">
        <v>5</v>
      </c>
      <c r="AA15" s="1756"/>
      <c r="AB15" s="1758">
        <v>560382.00000000256</v>
      </c>
      <c r="AC15" s="1756"/>
      <c r="AD15" s="1758">
        <v>1206.0000000000007</v>
      </c>
      <c r="AE15" s="1759">
        <v>561587.99999999872</v>
      </c>
      <c r="AF15" s="1756"/>
      <c r="AG15" s="1758">
        <v>560382.00000000256</v>
      </c>
      <c r="AH15" s="1758">
        <v>1</v>
      </c>
      <c r="AI15" s="1758">
        <v>1210.0000000000009</v>
      </c>
      <c r="AJ15" s="1760">
        <v>561592.99999999581</v>
      </c>
    </row>
    <row r="16" spans="1:36" s="3" customFormat="1" ht="18.75" customHeight="1">
      <c r="B16" s="294">
        <f t="shared" si="5"/>
        <v>8</v>
      </c>
      <c r="C16" s="1125" t="str">
        <f t="shared" si="0"/>
        <v>Empresa de Generación Eléctrica del Sur S.A.</v>
      </c>
      <c r="D16" s="1126"/>
      <c r="E16" s="1139"/>
      <c r="F16" s="1139"/>
      <c r="G16" s="1140"/>
      <c r="H16" s="1141"/>
      <c r="I16" s="1130" t="str">
        <f t="shared" si="1"/>
        <v/>
      </c>
      <c r="J16" s="1131" t="str">
        <f t="shared" si="2"/>
        <v/>
      </c>
      <c r="K16" s="1132">
        <f t="shared" si="3"/>
        <v>9</v>
      </c>
      <c r="L16" s="1133" t="str">
        <f t="shared" si="4"/>
        <v/>
      </c>
      <c r="M16" s="1003">
        <f t="shared" si="6"/>
        <v>9</v>
      </c>
      <c r="N16" s="1134">
        <f t="shared" si="7"/>
        <v>9</v>
      </c>
      <c r="Q16" s="1325"/>
      <c r="R16" s="1326"/>
      <c r="S16" s="1326"/>
      <c r="T16" s="1808"/>
      <c r="U16" s="1754" t="s">
        <v>12</v>
      </c>
      <c r="V16" s="1755"/>
      <c r="W16" s="1756"/>
      <c r="X16" s="1757"/>
      <c r="Y16" s="1758">
        <v>2</v>
      </c>
      <c r="Z16" s="1759">
        <v>2</v>
      </c>
      <c r="AA16" s="1756"/>
      <c r="AB16" s="1758">
        <v>95692.999999999913</v>
      </c>
      <c r="AC16" s="1756"/>
      <c r="AD16" s="1758">
        <v>523</v>
      </c>
      <c r="AE16" s="1759">
        <v>96215.99999999984</v>
      </c>
      <c r="AF16" s="1756"/>
      <c r="AG16" s="1758">
        <v>95692.999999999913</v>
      </c>
      <c r="AH16" s="1756"/>
      <c r="AI16" s="1758">
        <v>524.99999999999966</v>
      </c>
      <c r="AJ16" s="1760">
        <v>96217.999999999884</v>
      </c>
    </row>
    <row r="17" spans="2:36" s="3" customFormat="1" ht="18.75" customHeight="1">
      <c r="B17" s="294">
        <f t="shared" si="5"/>
        <v>9</v>
      </c>
      <c r="C17" s="1125" t="str">
        <f t="shared" si="0"/>
        <v>Empresa de Generación Eléctrica Machupicchu S.A.</v>
      </c>
      <c r="D17" s="1126"/>
      <c r="E17" s="1139"/>
      <c r="F17" s="1139"/>
      <c r="G17" s="1140"/>
      <c r="H17" s="1141"/>
      <c r="I17" s="1130">
        <f t="shared" si="1"/>
        <v>12</v>
      </c>
      <c r="J17" s="1131" t="str">
        <f t="shared" si="2"/>
        <v/>
      </c>
      <c r="K17" s="1132">
        <f t="shared" si="3"/>
        <v>1</v>
      </c>
      <c r="L17" s="1133" t="str">
        <f t="shared" si="4"/>
        <v/>
      </c>
      <c r="M17" s="1003">
        <f t="shared" si="6"/>
        <v>13</v>
      </c>
      <c r="N17" s="1134">
        <f t="shared" si="7"/>
        <v>13</v>
      </c>
      <c r="Q17" s="1325"/>
      <c r="R17" s="1326"/>
      <c r="S17" s="1326"/>
      <c r="T17" s="1808"/>
      <c r="U17" s="1754" t="s">
        <v>14</v>
      </c>
      <c r="V17" s="1761">
        <v>1</v>
      </c>
      <c r="W17" s="1756"/>
      <c r="X17" s="1757"/>
      <c r="Y17" s="1758">
        <v>4</v>
      </c>
      <c r="Z17" s="1759">
        <v>5</v>
      </c>
      <c r="AA17" s="1758">
        <v>1</v>
      </c>
      <c r="AB17" s="1758">
        <v>827976.00000000698</v>
      </c>
      <c r="AC17" s="1758">
        <v>1</v>
      </c>
      <c r="AD17" s="1758">
        <v>1295.9999999999991</v>
      </c>
      <c r="AE17" s="1759">
        <v>829273.99999999977</v>
      </c>
      <c r="AF17" s="1758">
        <v>2</v>
      </c>
      <c r="AG17" s="1758">
        <v>827976.00000000698</v>
      </c>
      <c r="AH17" s="1758">
        <v>1</v>
      </c>
      <c r="AI17" s="1758">
        <v>1299.9999999999993</v>
      </c>
      <c r="AJ17" s="1760">
        <v>829278.99999999686</v>
      </c>
    </row>
    <row r="18" spans="2:36" s="3" customFormat="1" ht="18.75" customHeight="1">
      <c r="B18" s="294">
        <f t="shared" si="5"/>
        <v>10</v>
      </c>
      <c r="C18" s="1125" t="str">
        <f t="shared" si="0"/>
        <v>Empresa de Generación Eléctrica San Gabán S.A.</v>
      </c>
      <c r="D18" s="1126"/>
      <c r="E18" s="1139"/>
      <c r="F18" s="1139"/>
      <c r="G18" s="1140"/>
      <c r="H18" s="1141"/>
      <c r="I18" s="1130">
        <f t="shared" si="1"/>
        <v>1</v>
      </c>
      <c r="J18" s="1131" t="str">
        <f t="shared" si="2"/>
        <v/>
      </c>
      <c r="K18" s="1132">
        <f t="shared" si="3"/>
        <v>17</v>
      </c>
      <c r="L18" s="1133" t="str">
        <f t="shared" si="4"/>
        <v/>
      </c>
      <c r="M18" s="1003">
        <f t="shared" si="6"/>
        <v>18</v>
      </c>
      <c r="N18" s="1134">
        <f t="shared" si="7"/>
        <v>18</v>
      </c>
      <c r="Q18" s="1325"/>
      <c r="R18" s="1326"/>
      <c r="S18" s="1326"/>
      <c r="T18" s="1808"/>
      <c r="U18" s="1754" t="s">
        <v>16</v>
      </c>
      <c r="V18" s="1761">
        <v>1</v>
      </c>
      <c r="W18" s="1756"/>
      <c r="X18" s="1757"/>
      <c r="Y18" s="1758">
        <v>95</v>
      </c>
      <c r="Z18" s="1759">
        <v>96.000000000000014</v>
      </c>
      <c r="AA18" s="1756"/>
      <c r="AB18" s="1758">
        <v>504138.00000000134</v>
      </c>
      <c r="AC18" s="1756"/>
      <c r="AD18" s="1758">
        <v>1643.9999999999993</v>
      </c>
      <c r="AE18" s="1759">
        <v>505781.9999999982</v>
      </c>
      <c r="AF18" s="1758">
        <v>1</v>
      </c>
      <c r="AG18" s="1758">
        <v>504138.00000000134</v>
      </c>
      <c r="AH18" s="1756"/>
      <c r="AI18" s="1758">
        <v>1739.0000000000023</v>
      </c>
      <c r="AJ18" s="1760">
        <v>505878.00000000116</v>
      </c>
    </row>
    <row r="19" spans="2:36" s="3" customFormat="1" ht="18.75" customHeight="1">
      <c r="B19" s="294">
        <f t="shared" si="5"/>
        <v>11</v>
      </c>
      <c r="C19" s="1125" t="str">
        <f t="shared" si="0"/>
        <v>Empresa de Generación Huallaga S.A.</v>
      </c>
      <c r="D19" s="1126"/>
      <c r="E19" s="1139"/>
      <c r="F19" s="1139"/>
      <c r="G19" s="1140"/>
      <c r="H19" s="1141"/>
      <c r="I19" s="1130" t="str">
        <f t="shared" si="1"/>
        <v/>
      </c>
      <c r="J19" s="1131">
        <f t="shared" si="2"/>
        <v>1</v>
      </c>
      <c r="K19" s="1132" t="str">
        <f t="shared" si="3"/>
        <v/>
      </c>
      <c r="L19" s="1133" t="str">
        <f t="shared" si="4"/>
        <v/>
      </c>
      <c r="M19" s="1003">
        <f t="shared" si="6"/>
        <v>1</v>
      </c>
      <c r="N19" s="1134">
        <f t="shared" si="7"/>
        <v>1</v>
      </c>
      <c r="Q19" s="1325"/>
      <c r="R19" s="1326"/>
      <c r="S19" s="1326"/>
      <c r="T19" s="1808"/>
      <c r="U19" s="1754" t="s">
        <v>19</v>
      </c>
      <c r="V19" s="1755"/>
      <c r="W19" s="1756"/>
      <c r="X19" s="1757"/>
      <c r="Y19" s="1758">
        <v>48.999999999999993</v>
      </c>
      <c r="Z19" s="1759">
        <v>48.999999999999993</v>
      </c>
      <c r="AA19" s="1756"/>
      <c r="AB19" s="1758">
        <v>367464.00000000146</v>
      </c>
      <c r="AC19" s="1756"/>
      <c r="AD19" s="1758">
        <v>1386.9999999999991</v>
      </c>
      <c r="AE19" s="1759">
        <v>368850.99999999913</v>
      </c>
      <c r="AF19" s="1756"/>
      <c r="AG19" s="1758">
        <v>367464.00000000146</v>
      </c>
      <c r="AH19" s="1756"/>
      <c r="AI19" s="1758">
        <v>1436.0000000000009</v>
      </c>
      <c r="AJ19" s="1760">
        <v>368900.00000000023</v>
      </c>
    </row>
    <row r="20" spans="2:36" s="3" customFormat="1" ht="18.75" customHeight="1">
      <c r="B20" s="294">
        <f t="shared" si="5"/>
        <v>12</v>
      </c>
      <c r="C20" s="1125" t="str">
        <f t="shared" si="0"/>
        <v>Empresa de Generación Huanza S.A.</v>
      </c>
      <c r="D20" s="1126"/>
      <c r="E20" s="1139"/>
      <c r="F20" s="1139"/>
      <c r="G20" s="1140"/>
      <c r="H20" s="1141"/>
      <c r="I20" s="1130">
        <f t="shared" si="1"/>
        <v>5</v>
      </c>
      <c r="J20" s="1131">
        <f t="shared" si="2"/>
        <v>3</v>
      </c>
      <c r="K20" s="1132">
        <f t="shared" si="3"/>
        <v>2</v>
      </c>
      <c r="L20" s="1133" t="str">
        <f t="shared" si="4"/>
        <v/>
      </c>
      <c r="M20" s="1003">
        <f t="shared" si="6"/>
        <v>10</v>
      </c>
      <c r="N20" s="1134">
        <f t="shared" si="7"/>
        <v>10</v>
      </c>
      <c r="Q20" s="1325"/>
      <c r="R20" s="1326"/>
      <c r="S20" s="1326"/>
      <c r="T20" s="1808"/>
      <c r="U20" s="1754" t="s">
        <v>20</v>
      </c>
      <c r="V20" s="1755"/>
      <c r="W20" s="1756"/>
      <c r="X20" s="1757"/>
      <c r="Y20" s="1758">
        <v>15</v>
      </c>
      <c r="Z20" s="1759">
        <v>15</v>
      </c>
      <c r="AA20" s="1756"/>
      <c r="AB20" s="1758">
        <v>169716.99999999968</v>
      </c>
      <c r="AC20" s="1756"/>
      <c r="AD20" s="1758">
        <v>783</v>
      </c>
      <c r="AE20" s="1759">
        <v>170500.00000000061</v>
      </c>
      <c r="AF20" s="1756"/>
      <c r="AG20" s="1758">
        <v>169716.99999999968</v>
      </c>
      <c r="AH20" s="1756"/>
      <c r="AI20" s="1758">
        <v>797.99999999999989</v>
      </c>
      <c r="AJ20" s="1760">
        <v>170515.00000000052</v>
      </c>
    </row>
    <row r="21" spans="2:36" s="3" customFormat="1" ht="18.75" customHeight="1">
      <c r="B21" s="294">
        <f t="shared" si="5"/>
        <v>13</v>
      </c>
      <c r="C21" s="1125" t="str">
        <f t="shared" si="0"/>
        <v>Enel Generación Perú S.A.A.</v>
      </c>
      <c r="D21" s="1126"/>
      <c r="E21" s="1139"/>
      <c r="F21" s="1139"/>
      <c r="G21" s="1140"/>
      <c r="H21" s="1141"/>
      <c r="I21" s="1130">
        <f t="shared" si="1"/>
        <v>7</v>
      </c>
      <c r="J21" s="1131">
        <f t="shared" si="2"/>
        <v>6</v>
      </c>
      <c r="K21" s="1132">
        <f t="shared" si="3"/>
        <v>281</v>
      </c>
      <c r="L21" s="1133" t="str">
        <f t="shared" si="4"/>
        <v/>
      </c>
      <c r="M21" s="1003">
        <f t="shared" si="6"/>
        <v>294</v>
      </c>
      <c r="N21" s="1134">
        <f t="shared" si="7"/>
        <v>294</v>
      </c>
      <c r="Q21" s="1325"/>
      <c r="R21" s="1326"/>
      <c r="S21" s="1326"/>
      <c r="T21" s="1808"/>
      <c r="U21" s="1754" t="s">
        <v>348</v>
      </c>
      <c r="V21" s="1755"/>
      <c r="W21" s="1756"/>
      <c r="X21" s="1757"/>
      <c r="Y21" s="1756"/>
      <c r="Z21" s="1757"/>
      <c r="AA21" s="1756"/>
      <c r="AB21" s="1758">
        <v>1880.0000000000002</v>
      </c>
      <c r="AC21" s="1756"/>
      <c r="AD21" s="1758">
        <v>1</v>
      </c>
      <c r="AE21" s="1759">
        <v>1880.9999999999998</v>
      </c>
      <c r="AF21" s="1756"/>
      <c r="AG21" s="1758">
        <v>1880.0000000000002</v>
      </c>
      <c r="AH21" s="1756"/>
      <c r="AI21" s="1758">
        <v>1</v>
      </c>
      <c r="AJ21" s="1760">
        <v>1880.9999999999998</v>
      </c>
    </row>
    <row r="22" spans="2:36" s="3" customFormat="1" ht="18.75" customHeight="1">
      <c r="B22" s="294">
        <f t="shared" si="5"/>
        <v>14</v>
      </c>
      <c r="C22" s="1125" t="str">
        <f t="shared" si="0"/>
        <v>Enel Generación Piura S.A.</v>
      </c>
      <c r="D22" s="1126"/>
      <c r="E22" s="1139"/>
      <c r="F22" s="1139"/>
      <c r="G22" s="1140"/>
      <c r="H22" s="1141"/>
      <c r="I22" s="1130" t="str">
        <f t="shared" si="1"/>
        <v/>
      </c>
      <c r="J22" s="1131">
        <f t="shared" si="2"/>
        <v>1</v>
      </c>
      <c r="K22" s="1132">
        <f t="shared" si="3"/>
        <v>5</v>
      </c>
      <c r="L22" s="1133" t="str">
        <f t="shared" si="4"/>
        <v/>
      </c>
      <c r="M22" s="1003">
        <f t="shared" si="6"/>
        <v>6</v>
      </c>
      <c r="N22" s="1134">
        <f t="shared" si="7"/>
        <v>6</v>
      </c>
      <c r="Q22" s="1325"/>
      <c r="R22" s="1326"/>
      <c r="S22" s="1326"/>
      <c r="T22" s="1808"/>
      <c r="U22" s="1754" t="s">
        <v>269</v>
      </c>
      <c r="V22" s="1755"/>
      <c r="W22" s="1756"/>
      <c r="X22" s="1757"/>
      <c r="Y22" s="1756"/>
      <c r="Z22" s="1757"/>
      <c r="AA22" s="1756"/>
      <c r="AB22" s="1758">
        <v>6264.0000000000036</v>
      </c>
      <c r="AC22" s="1756"/>
      <c r="AD22" s="1756"/>
      <c r="AE22" s="1759">
        <v>6264.0000000000036</v>
      </c>
      <c r="AF22" s="1756"/>
      <c r="AG22" s="1758">
        <v>6264.0000000000036</v>
      </c>
      <c r="AH22" s="1756"/>
      <c r="AI22" s="1756"/>
      <c r="AJ22" s="1760">
        <v>6264.0000000000036</v>
      </c>
    </row>
    <row r="23" spans="2:36" s="3" customFormat="1" ht="18.75" customHeight="1">
      <c r="B23" s="294">
        <f t="shared" si="5"/>
        <v>15</v>
      </c>
      <c r="C23" s="1125" t="str">
        <f t="shared" si="0"/>
        <v>Engie Energía Perú S.A.</v>
      </c>
      <c r="D23" s="1126"/>
      <c r="E23" s="1139"/>
      <c r="F23" s="1139"/>
      <c r="G23" s="1140"/>
      <c r="H23" s="1141"/>
      <c r="I23" s="1130">
        <f t="shared" si="1"/>
        <v>16</v>
      </c>
      <c r="J23" s="1131">
        <f t="shared" si="2"/>
        <v>7</v>
      </c>
      <c r="K23" s="1132">
        <f t="shared" si="3"/>
        <v>105.99999999999996</v>
      </c>
      <c r="L23" s="1133" t="str">
        <f t="shared" si="4"/>
        <v/>
      </c>
      <c r="M23" s="1003">
        <f t="shared" si="6"/>
        <v>128.99999999999994</v>
      </c>
      <c r="N23" s="1134">
        <f t="shared" si="7"/>
        <v>128.99999999999994</v>
      </c>
      <c r="Q23" s="1325"/>
      <c r="R23" s="1326"/>
      <c r="S23" s="1326"/>
      <c r="T23" s="1808"/>
      <c r="U23" s="1754" t="s">
        <v>22</v>
      </c>
      <c r="V23" s="1755"/>
      <c r="W23" s="1756"/>
      <c r="X23" s="1757"/>
      <c r="Y23" s="1756"/>
      <c r="Z23" s="1757"/>
      <c r="AA23" s="1756"/>
      <c r="AB23" s="1758">
        <v>8285.0000000000018</v>
      </c>
      <c r="AC23" s="1756"/>
      <c r="AD23" s="1758">
        <v>12.999999999999998</v>
      </c>
      <c r="AE23" s="1759">
        <v>8298.0000000000018</v>
      </c>
      <c r="AF23" s="1756"/>
      <c r="AG23" s="1758">
        <v>8285.0000000000018</v>
      </c>
      <c r="AH23" s="1756"/>
      <c r="AI23" s="1758">
        <v>12.999999999999998</v>
      </c>
      <c r="AJ23" s="1760">
        <v>8298.0000000000018</v>
      </c>
    </row>
    <row r="24" spans="2:36" s="3" customFormat="1" ht="18.75" customHeight="1">
      <c r="B24" s="294">
        <f t="shared" si="5"/>
        <v>16</v>
      </c>
      <c r="C24" s="1125" t="str">
        <f t="shared" si="0"/>
        <v>Fénix Power Perú S.A.</v>
      </c>
      <c r="D24" s="1126"/>
      <c r="E24" s="1139"/>
      <c r="F24" s="1139"/>
      <c r="G24" s="1140"/>
      <c r="H24" s="1141"/>
      <c r="I24" s="1130" t="str">
        <f t="shared" si="1"/>
        <v/>
      </c>
      <c r="J24" s="1131" t="str">
        <f t="shared" si="2"/>
        <v/>
      </c>
      <c r="K24" s="1132">
        <f t="shared" si="3"/>
        <v>8</v>
      </c>
      <c r="L24" s="1133" t="str">
        <f t="shared" si="4"/>
        <v/>
      </c>
      <c r="M24" s="1003">
        <f t="shared" si="6"/>
        <v>8</v>
      </c>
      <c r="N24" s="1134">
        <f t="shared" si="7"/>
        <v>8</v>
      </c>
      <c r="Q24" s="1325"/>
      <c r="R24" s="1326"/>
      <c r="S24" s="1326"/>
      <c r="T24" s="1808"/>
      <c r="U24" s="1754" t="s">
        <v>24</v>
      </c>
      <c r="V24" s="1755"/>
      <c r="W24" s="1756"/>
      <c r="X24" s="1757"/>
      <c r="Y24" s="1756"/>
      <c r="Z24" s="1757"/>
      <c r="AA24" s="1756"/>
      <c r="AB24" s="1758">
        <v>24768.999999999996</v>
      </c>
      <c r="AC24" s="1756"/>
      <c r="AD24" s="1758">
        <v>29.000000000000004</v>
      </c>
      <c r="AE24" s="1759">
        <v>24797.999999999993</v>
      </c>
      <c r="AF24" s="1756"/>
      <c r="AG24" s="1758">
        <v>24768.999999999996</v>
      </c>
      <c r="AH24" s="1756"/>
      <c r="AI24" s="1758">
        <v>29.000000000000004</v>
      </c>
      <c r="AJ24" s="1760">
        <v>24797.999999999993</v>
      </c>
    </row>
    <row r="25" spans="2:36" s="3" customFormat="1" ht="18.75" customHeight="1">
      <c r="B25" s="294">
        <f t="shared" si="5"/>
        <v>17</v>
      </c>
      <c r="C25" s="1125" t="str">
        <f t="shared" si="0"/>
        <v>Hidroeléctrica Huanchor S.A.C.</v>
      </c>
      <c r="D25" s="1126"/>
      <c r="E25" s="1139"/>
      <c r="F25" s="1139"/>
      <c r="G25" s="1140"/>
      <c r="H25" s="1141"/>
      <c r="I25" s="1130">
        <f t="shared" si="1"/>
        <v>1</v>
      </c>
      <c r="J25" s="1131">
        <f t="shared" si="2"/>
        <v>1</v>
      </c>
      <c r="K25" s="1132">
        <f t="shared" si="3"/>
        <v>3</v>
      </c>
      <c r="L25" s="1133" t="str">
        <f t="shared" si="4"/>
        <v/>
      </c>
      <c r="M25" s="1003">
        <f t="shared" si="6"/>
        <v>5</v>
      </c>
      <c r="N25" s="1134">
        <f t="shared" si="7"/>
        <v>5</v>
      </c>
      <c r="Q25" s="1325"/>
      <c r="R25" s="1326"/>
      <c r="S25" s="1326"/>
      <c r="T25" s="1808"/>
      <c r="U25" s="1754" t="s">
        <v>26</v>
      </c>
      <c r="V25" s="1755"/>
      <c r="W25" s="1756"/>
      <c r="X25" s="1757"/>
      <c r="Y25" s="1756"/>
      <c r="Z25" s="1757"/>
      <c r="AA25" s="1756"/>
      <c r="AB25" s="1758">
        <v>11421.000000000005</v>
      </c>
      <c r="AC25" s="1756"/>
      <c r="AD25" s="1758">
        <v>25.999999999999996</v>
      </c>
      <c r="AE25" s="1759">
        <v>11447.000000000009</v>
      </c>
      <c r="AF25" s="1756"/>
      <c r="AG25" s="1758">
        <v>11421.000000000005</v>
      </c>
      <c r="AH25" s="1756"/>
      <c r="AI25" s="1758">
        <v>25.999999999999996</v>
      </c>
      <c r="AJ25" s="1760">
        <v>11447.000000000009</v>
      </c>
    </row>
    <row r="26" spans="2:36" s="3" customFormat="1" ht="18.75" customHeight="1">
      <c r="B26" s="294">
        <f t="shared" si="5"/>
        <v>18</v>
      </c>
      <c r="C26" s="1125" t="str">
        <f t="shared" si="0"/>
        <v>Huaura Power Group S.A.</v>
      </c>
      <c r="D26" s="1126"/>
      <c r="E26" s="1139"/>
      <c r="F26" s="1139"/>
      <c r="G26" s="1140"/>
      <c r="H26" s="1141"/>
      <c r="I26" s="1130" t="str">
        <f t="shared" si="1"/>
        <v/>
      </c>
      <c r="J26" s="1131" t="str">
        <f t="shared" si="2"/>
        <v/>
      </c>
      <c r="K26" s="1132">
        <f t="shared" si="3"/>
        <v>4</v>
      </c>
      <c r="L26" s="1133" t="str">
        <f t="shared" si="4"/>
        <v/>
      </c>
      <c r="M26" s="1003">
        <f t="shared" si="6"/>
        <v>4</v>
      </c>
      <c r="N26" s="1134">
        <f t="shared" si="7"/>
        <v>4</v>
      </c>
      <c r="Q26" s="1325"/>
      <c r="R26" s="1326"/>
      <c r="S26" s="1326"/>
      <c r="T26" s="1808"/>
      <c r="U26" s="1754" t="s">
        <v>238</v>
      </c>
      <c r="V26" s="1761">
        <v>6</v>
      </c>
      <c r="W26" s="1756"/>
      <c r="X26" s="1757"/>
      <c r="Y26" s="1758">
        <v>419.99999999999994</v>
      </c>
      <c r="Z26" s="1759">
        <v>426.00000000000017</v>
      </c>
      <c r="AA26" s="1756"/>
      <c r="AB26" s="1758">
        <v>1431342.9999999995</v>
      </c>
      <c r="AC26" s="1756"/>
      <c r="AD26" s="1758">
        <v>1697.0000000000007</v>
      </c>
      <c r="AE26" s="1759">
        <v>1433039.9999999993</v>
      </c>
      <c r="AF26" s="1758">
        <v>6</v>
      </c>
      <c r="AG26" s="1758">
        <v>1431342.9999999995</v>
      </c>
      <c r="AH26" s="1756"/>
      <c r="AI26" s="1758">
        <v>2117.0000000000005</v>
      </c>
      <c r="AJ26" s="1760">
        <v>1433466.0000000033</v>
      </c>
    </row>
    <row r="27" spans="2:36" s="3" customFormat="1" ht="18.75" customHeight="1">
      <c r="B27" s="294">
        <f t="shared" si="5"/>
        <v>19</v>
      </c>
      <c r="C27" s="1125" t="str">
        <f t="shared" si="0"/>
        <v>Inland Energy S.A.C.</v>
      </c>
      <c r="D27" s="1126"/>
      <c r="E27" s="1139"/>
      <c r="F27" s="1139"/>
      <c r="G27" s="1140"/>
      <c r="H27" s="1141"/>
      <c r="I27" s="1130" t="str">
        <f t="shared" si="1"/>
        <v/>
      </c>
      <c r="J27" s="1131">
        <f t="shared" si="2"/>
        <v>1</v>
      </c>
      <c r="K27" s="1132">
        <f t="shared" si="3"/>
        <v>109</v>
      </c>
      <c r="L27" s="1133" t="str">
        <f t="shared" si="4"/>
        <v/>
      </c>
      <c r="M27" s="1003">
        <f t="shared" si="6"/>
        <v>110</v>
      </c>
      <c r="N27" s="1134">
        <f t="shared" si="7"/>
        <v>110</v>
      </c>
      <c r="Q27" s="1325"/>
      <c r="R27" s="1326"/>
      <c r="S27" s="1326"/>
      <c r="T27" s="1808"/>
      <c r="U27" s="1754" t="s">
        <v>270</v>
      </c>
      <c r="V27" s="1761">
        <v>4</v>
      </c>
      <c r="W27" s="1756"/>
      <c r="X27" s="1757"/>
      <c r="Y27" s="1758">
        <v>105.99999999999997</v>
      </c>
      <c r="Z27" s="1759">
        <v>109.99999999999996</v>
      </c>
      <c r="AA27" s="1758">
        <v>7</v>
      </c>
      <c r="AB27" s="1758">
        <v>888780.00000000279</v>
      </c>
      <c r="AC27" s="1756"/>
      <c r="AD27" s="1758">
        <v>2532.0000000000014</v>
      </c>
      <c r="AE27" s="1759">
        <v>891319.00000000198</v>
      </c>
      <c r="AF27" s="1758">
        <v>11</v>
      </c>
      <c r="AG27" s="1758">
        <v>888780.00000000279</v>
      </c>
      <c r="AH27" s="1756"/>
      <c r="AI27" s="1758">
        <v>2637.9999999999964</v>
      </c>
      <c r="AJ27" s="1760">
        <v>891428.99999999942</v>
      </c>
    </row>
    <row r="28" spans="2:36" s="3" customFormat="1" ht="18.75" customHeight="1">
      <c r="B28" s="294">
        <f t="shared" si="5"/>
        <v>20</v>
      </c>
      <c r="C28" s="1125" t="str">
        <f t="shared" si="0"/>
        <v>Kallpa Generación S.A.</v>
      </c>
      <c r="D28" s="1126"/>
      <c r="E28" s="1139"/>
      <c r="F28" s="1139"/>
      <c r="G28" s="1140"/>
      <c r="H28" s="1141"/>
      <c r="I28" s="1130">
        <f t="shared" si="1"/>
        <v>8</v>
      </c>
      <c r="J28" s="1131">
        <f t="shared" si="2"/>
        <v>4</v>
      </c>
      <c r="K28" s="1132">
        <f t="shared" si="3"/>
        <v>133</v>
      </c>
      <c r="L28" s="1133" t="str">
        <f t="shared" si="4"/>
        <v/>
      </c>
      <c r="M28" s="1003">
        <f t="shared" ref="M28:M33" si="8">SUM(I28:L28)</f>
        <v>145</v>
      </c>
      <c r="N28" s="1134">
        <f t="shared" ref="N28:N33" si="9">SUM(M28)</f>
        <v>145</v>
      </c>
      <c r="Q28" s="1325"/>
      <c r="R28" s="1326"/>
      <c r="S28" s="1326"/>
      <c r="T28" s="1808"/>
      <c r="U28" s="1754" t="s">
        <v>271</v>
      </c>
      <c r="V28" s="1755"/>
      <c r="W28" s="1756"/>
      <c r="X28" s="1757"/>
      <c r="Y28" s="1758">
        <v>47.000000000000021</v>
      </c>
      <c r="Z28" s="1759">
        <v>47.000000000000021</v>
      </c>
      <c r="AA28" s="1756"/>
      <c r="AB28" s="1758">
        <v>1156799.9999999995</v>
      </c>
      <c r="AC28" s="1756"/>
      <c r="AD28" s="1758">
        <v>2584.9999999999982</v>
      </c>
      <c r="AE28" s="1759">
        <v>1159385.0000000021</v>
      </c>
      <c r="AF28" s="1756"/>
      <c r="AG28" s="1758">
        <v>1156799.9999999995</v>
      </c>
      <c r="AH28" s="1756"/>
      <c r="AI28" s="1758">
        <v>2631.9999999999982</v>
      </c>
      <c r="AJ28" s="1760">
        <v>1159431.9999999991</v>
      </c>
    </row>
    <row r="29" spans="2:36" s="3" customFormat="1" ht="18.75" customHeight="1">
      <c r="B29" s="294">
        <f t="shared" si="5"/>
        <v>21</v>
      </c>
      <c r="C29" s="1125" t="str">
        <f t="shared" si="0"/>
        <v>Orazul Energy Perú S.A.</v>
      </c>
      <c r="D29" s="1126"/>
      <c r="E29" s="1139"/>
      <c r="F29" s="1139"/>
      <c r="G29" s="1140"/>
      <c r="H29" s="1141"/>
      <c r="I29" s="1130">
        <f t="shared" si="1"/>
        <v>6</v>
      </c>
      <c r="J29" s="1131" t="str">
        <f t="shared" si="2"/>
        <v/>
      </c>
      <c r="K29" s="1132">
        <f t="shared" si="3"/>
        <v>15</v>
      </c>
      <c r="L29" s="1133" t="str">
        <f t="shared" si="4"/>
        <v/>
      </c>
      <c r="M29" s="1003">
        <f t="shared" si="8"/>
        <v>21</v>
      </c>
      <c r="N29" s="1134">
        <f t="shared" si="9"/>
        <v>21</v>
      </c>
      <c r="Q29" s="1325"/>
      <c r="R29" s="1326"/>
      <c r="S29" s="1326"/>
      <c r="T29" s="1808"/>
      <c r="U29" s="1754" t="s">
        <v>272</v>
      </c>
      <c r="V29" s="1755"/>
      <c r="W29" s="1756"/>
      <c r="X29" s="1757"/>
      <c r="Y29" s="1756"/>
      <c r="Z29" s="1757"/>
      <c r="AA29" s="1756"/>
      <c r="AB29" s="1758">
        <v>11308.000000000002</v>
      </c>
      <c r="AC29" s="1756"/>
      <c r="AD29" s="1758">
        <v>41.000000000000007</v>
      </c>
      <c r="AE29" s="1759">
        <v>11349.000000000004</v>
      </c>
      <c r="AF29" s="1756"/>
      <c r="AG29" s="1758">
        <v>11308.000000000002</v>
      </c>
      <c r="AH29" s="1756"/>
      <c r="AI29" s="1758">
        <v>41.000000000000007</v>
      </c>
      <c r="AJ29" s="1760">
        <v>11349.000000000004</v>
      </c>
    </row>
    <row r="30" spans="2:36" s="3" customFormat="1" ht="18.75" customHeight="1">
      <c r="B30" s="294">
        <f t="shared" si="5"/>
        <v>22</v>
      </c>
      <c r="C30" s="1125" t="str">
        <f t="shared" si="0"/>
        <v>SDF Energía S.A.C.</v>
      </c>
      <c r="D30" s="1126"/>
      <c r="E30" s="1139"/>
      <c r="F30" s="1139"/>
      <c r="G30" s="1140"/>
      <c r="H30" s="1141"/>
      <c r="I30" s="1130">
        <f t="shared" si="1"/>
        <v>1</v>
      </c>
      <c r="J30" s="1131">
        <f t="shared" si="2"/>
        <v>2</v>
      </c>
      <c r="K30" s="1132">
        <f t="shared" si="3"/>
        <v>4</v>
      </c>
      <c r="L30" s="1133" t="str">
        <f t="shared" si="4"/>
        <v/>
      </c>
      <c r="M30" s="1003">
        <f t="shared" si="8"/>
        <v>7</v>
      </c>
      <c r="N30" s="1134">
        <f t="shared" si="9"/>
        <v>7</v>
      </c>
      <c r="Q30" s="1325"/>
      <c r="R30" s="1326"/>
      <c r="S30" s="1326"/>
      <c r="T30" s="1808"/>
      <c r="U30" s="1754" t="s">
        <v>31</v>
      </c>
      <c r="V30" s="1755"/>
      <c r="W30" s="1756"/>
      <c r="X30" s="1757"/>
      <c r="Y30" s="1756"/>
      <c r="Z30" s="1757"/>
      <c r="AA30" s="1756"/>
      <c r="AB30" s="1758">
        <v>7763.0000000000009</v>
      </c>
      <c r="AC30" s="1756"/>
      <c r="AD30" s="1758">
        <v>19</v>
      </c>
      <c r="AE30" s="1759">
        <v>7781.9999999999982</v>
      </c>
      <c r="AF30" s="1756"/>
      <c r="AG30" s="1758">
        <v>7763.0000000000009</v>
      </c>
      <c r="AH30" s="1756"/>
      <c r="AI30" s="1758">
        <v>19</v>
      </c>
      <c r="AJ30" s="1760">
        <v>7781.9999999999982</v>
      </c>
    </row>
    <row r="31" spans="2:36" s="3" customFormat="1" ht="18.75" customHeight="1">
      <c r="B31" s="294">
        <f t="shared" si="5"/>
        <v>23</v>
      </c>
      <c r="C31" s="1125" t="str">
        <f t="shared" si="0"/>
        <v>Shougang Generación Eléctrica S.A.A.</v>
      </c>
      <c r="D31" s="1126"/>
      <c r="E31" s="1139"/>
      <c r="F31" s="1139"/>
      <c r="G31" s="1140"/>
      <c r="H31" s="1141"/>
      <c r="I31" s="1130" t="str">
        <f t="shared" si="1"/>
        <v/>
      </c>
      <c r="J31" s="1131">
        <f t="shared" si="2"/>
        <v>1</v>
      </c>
      <c r="K31" s="1132">
        <f t="shared" si="3"/>
        <v>2</v>
      </c>
      <c r="L31" s="1133" t="str">
        <f t="shared" si="4"/>
        <v/>
      </c>
      <c r="M31" s="1003">
        <f t="shared" si="8"/>
        <v>3</v>
      </c>
      <c r="N31" s="1134">
        <f t="shared" si="9"/>
        <v>3</v>
      </c>
      <c r="Q31" s="1325"/>
      <c r="R31" s="1326"/>
      <c r="S31" s="1326"/>
      <c r="T31" s="1808"/>
      <c r="U31" s="1754" t="s">
        <v>33</v>
      </c>
      <c r="V31" s="1761">
        <v>2</v>
      </c>
      <c r="W31" s="1756"/>
      <c r="X31" s="1757"/>
      <c r="Y31" s="1758">
        <v>49.999999999999986</v>
      </c>
      <c r="Z31" s="1759">
        <v>51.999999999999993</v>
      </c>
      <c r="AA31" s="1758">
        <v>1</v>
      </c>
      <c r="AB31" s="1758">
        <v>435814.99999999919</v>
      </c>
      <c r="AC31" s="1756"/>
      <c r="AD31" s="1758">
        <v>787.99999999999966</v>
      </c>
      <c r="AE31" s="1759">
        <v>436603.99999999919</v>
      </c>
      <c r="AF31" s="1758">
        <v>3</v>
      </c>
      <c r="AG31" s="1758">
        <v>435814.99999999919</v>
      </c>
      <c r="AH31" s="1756"/>
      <c r="AI31" s="1758">
        <v>837.9999999999992</v>
      </c>
      <c r="AJ31" s="1760">
        <v>436655.99999999936</v>
      </c>
    </row>
    <row r="32" spans="2:36" s="3" customFormat="1" ht="18.75" customHeight="1">
      <c r="B32" s="294">
        <f t="shared" si="5"/>
        <v>24</v>
      </c>
      <c r="C32" s="1125" t="str">
        <f t="shared" si="0"/>
        <v>Statkraft Perú S.A.</v>
      </c>
      <c r="D32" s="1126"/>
      <c r="E32" s="1139"/>
      <c r="F32" s="1139"/>
      <c r="G32" s="1140"/>
      <c r="H32" s="1141"/>
      <c r="I32" s="1130">
        <f t="shared" si="1"/>
        <v>157</v>
      </c>
      <c r="J32" s="1131">
        <f t="shared" si="2"/>
        <v>14</v>
      </c>
      <c r="K32" s="1132" t="str">
        <f t="shared" si="3"/>
        <v/>
      </c>
      <c r="L32" s="1133" t="str">
        <f t="shared" si="4"/>
        <v/>
      </c>
      <c r="M32" s="1003">
        <f t="shared" si="8"/>
        <v>171</v>
      </c>
      <c r="N32" s="1134">
        <f t="shared" si="9"/>
        <v>171</v>
      </c>
      <c r="Q32" s="1325"/>
      <c r="R32" s="1326"/>
      <c r="S32" s="1326"/>
      <c r="T32" s="1809"/>
      <c r="U32" s="1762" t="s">
        <v>50</v>
      </c>
      <c r="V32" s="1763">
        <v>15.000000000000002</v>
      </c>
      <c r="W32" s="1764">
        <v>1</v>
      </c>
      <c r="X32" s="1765">
        <v>2</v>
      </c>
      <c r="Y32" s="1764">
        <v>939.00000000000091</v>
      </c>
      <c r="Z32" s="1765">
        <v>957.00000000000011</v>
      </c>
      <c r="AA32" s="1764">
        <v>9</v>
      </c>
      <c r="AB32" s="1764">
        <v>7544567.9999999637</v>
      </c>
      <c r="AC32" s="1764">
        <v>1</v>
      </c>
      <c r="AD32" s="1764">
        <v>19211.999999999975</v>
      </c>
      <c r="AE32" s="1765">
        <v>7563790.000000081</v>
      </c>
      <c r="AF32" s="1764">
        <v>24.000000000000004</v>
      </c>
      <c r="AG32" s="1764">
        <v>7544569.00000004</v>
      </c>
      <c r="AH32" s="1764">
        <v>3</v>
      </c>
      <c r="AI32" s="1764">
        <v>20150.999999999942</v>
      </c>
      <c r="AJ32" s="1766">
        <v>7564747.0000000056</v>
      </c>
    </row>
    <row r="33" spans="2:36" s="3" customFormat="1" ht="18.75" customHeight="1">
      <c r="B33" s="294">
        <f t="shared" si="5"/>
        <v>25</v>
      </c>
      <c r="C33" s="1125" t="str">
        <f t="shared" si="0"/>
        <v>Termochilca S.A.</v>
      </c>
      <c r="D33" s="1126"/>
      <c r="E33" s="1139"/>
      <c r="F33" s="1139"/>
      <c r="G33" s="1140"/>
      <c r="H33" s="1141"/>
      <c r="I33" s="1130" t="str">
        <f t="shared" si="1"/>
        <v/>
      </c>
      <c r="J33" s="1131">
        <f t="shared" si="2"/>
        <v>4</v>
      </c>
      <c r="K33" s="1132">
        <f t="shared" si="3"/>
        <v>48.999999999999993</v>
      </c>
      <c r="L33" s="1133" t="str">
        <f t="shared" si="4"/>
        <v/>
      </c>
      <c r="M33" s="1003">
        <f t="shared" si="8"/>
        <v>52.999999999999993</v>
      </c>
      <c r="N33" s="1134">
        <f t="shared" si="9"/>
        <v>52.999999999999993</v>
      </c>
      <c r="Q33" s="1325"/>
      <c r="R33" s="1326"/>
      <c r="S33" s="1326"/>
      <c r="T33" s="1809" t="s">
        <v>273</v>
      </c>
      <c r="U33" s="1754" t="s">
        <v>349</v>
      </c>
      <c r="V33" s="1755"/>
      <c r="W33" s="1756"/>
      <c r="X33" s="1757"/>
      <c r="Y33" s="1758">
        <v>1</v>
      </c>
      <c r="Z33" s="1759">
        <v>1</v>
      </c>
      <c r="AA33" s="1756"/>
      <c r="AB33" s="1756"/>
      <c r="AC33" s="1756"/>
      <c r="AD33" s="1756"/>
      <c r="AE33" s="1757"/>
      <c r="AF33" s="1756"/>
      <c r="AG33" s="1756"/>
      <c r="AH33" s="1756"/>
      <c r="AI33" s="1758">
        <v>1</v>
      </c>
      <c r="AJ33" s="1760">
        <v>1</v>
      </c>
    </row>
    <row r="34" spans="2:36" s="3" customFormat="1" ht="18.75" customHeight="1">
      <c r="B34" s="294">
        <f t="shared" si="5"/>
        <v>26</v>
      </c>
      <c r="C34" s="1125" t="str">
        <f t="shared" si="0"/>
        <v>Termoselva S.R.L.</v>
      </c>
      <c r="D34" s="1126"/>
      <c r="E34" s="1139"/>
      <c r="F34" s="1139"/>
      <c r="G34" s="1140"/>
      <c r="H34" s="1141"/>
      <c r="I34" s="1130" t="str">
        <f t="shared" si="1"/>
        <v/>
      </c>
      <c r="J34" s="1131">
        <f t="shared" si="2"/>
        <v>1</v>
      </c>
      <c r="K34" s="1132" t="str">
        <f t="shared" si="3"/>
        <v/>
      </c>
      <c r="L34" s="1133" t="str">
        <f t="shared" si="4"/>
        <v/>
      </c>
      <c r="M34" s="1003">
        <f t="shared" ref="M34" si="10">SUM(I34:L34)</f>
        <v>1</v>
      </c>
      <c r="N34" s="1134">
        <f t="shared" ref="N34" si="11">SUM(M34)</f>
        <v>1</v>
      </c>
      <c r="Q34" s="1325"/>
      <c r="R34" s="1326"/>
      <c r="S34" s="1326"/>
      <c r="T34" s="1808"/>
      <c r="U34" s="1754" t="s">
        <v>350</v>
      </c>
      <c r="V34" s="1755"/>
      <c r="W34" s="1756"/>
      <c r="X34" s="1757"/>
      <c r="Y34" s="1758">
        <v>248.00000000000031</v>
      </c>
      <c r="Z34" s="1759">
        <v>248.00000000000031</v>
      </c>
      <c r="AA34" s="1756"/>
      <c r="AB34" s="1756"/>
      <c r="AC34" s="1756"/>
      <c r="AD34" s="1756"/>
      <c r="AE34" s="1757"/>
      <c r="AF34" s="1756"/>
      <c r="AG34" s="1756"/>
      <c r="AH34" s="1756"/>
      <c r="AI34" s="1758">
        <v>248.00000000000031</v>
      </c>
      <c r="AJ34" s="1760">
        <v>248.00000000000031</v>
      </c>
    </row>
    <row r="35" spans="2:36" s="3" customFormat="1" ht="18.75" customHeight="1" thickBot="1">
      <c r="B35" s="294"/>
      <c r="C35" s="1125"/>
      <c r="D35" s="1126"/>
      <c r="E35" s="1139"/>
      <c r="F35" s="1139"/>
      <c r="G35" s="1140"/>
      <c r="H35" s="1141"/>
      <c r="I35" s="1130"/>
      <c r="J35" s="1131"/>
      <c r="K35" s="1132"/>
      <c r="L35" s="1133"/>
      <c r="M35" s="1003"/>
      <c r="N35" s="1134"/>
      <c r="Q35" s="1325"/>
      <c r="R35" s="1326"/>
      <c r="S35" s="1326"/>
      <c r="T35" s="1808"/>
      <c r="U35" s="1754" t="s">
        <v>51</v>
      </c>
      <c r="V35" s="1755"/>
      <c r="W35" s="1756"/>
      <c r="X35" s="1757"/>
      <c r="Y35" s="1758">
        <v>2</v>
      </c>
      <c r="Z35" s="1759">
        <v>2</v>
      </c>
      <c r="AA35" s="1756"/>
      <c r="AB35" s="1756"/>
      <c r="AC35" s="1756"/>
      <c r="AD35" s="1756"/>
      <c r="AE35" s="1757"/>
      <c r="AF35" s="1756"/>
      <c r="AG35" s="1756"/>
      <c r="AH35" s="1756"/>
      <c r="AI35" s="1758">
        <v>2</v>
      </c>
      <c r="AJ35" s="1760">
        <v>2</v>
      </c>
    </row>
    <row r="36" spans="2:36" s="3" customFormat="1" ht="12.75" customHeight="1" thickTop="1" thickBot="1">
      <c r="B36" s="1852" t="s">
        <v>57</v>
      </c>
      <c r="C36" s="1853"/>
      <c r="D36" s="1142"/>
      <c r="E36" s="1143"/>
      <c r="F36" s="1143"/>
      <c r="G36" s="1144"/>
      <c r="H36" s="1145"/>
      <c r="I36" s="1142">
        <f>+SUM(I9:I35)</f>
        <v>228</v>
      </c>
      <c r="J36" s="1142">
        <f t="shared" ref="J36:K36" si="12">+SUM(J9:J35)</f>
        <v>47</v>
      </c>
      <c r="K36" s="1142">
        <f t="shared" si="12"/>
        <v>1014.0000000000003</v>
      </c>
      <c r="L36" s="1142"/>
      <c r="M36" s="1146">
        <f>+SUM(M9:M35)</f>
        <v>1289.0000000000002</v>
      </c>
      <c r="N36" s="1147">
        <f>+SUM(N9:N35)</f>
        <v>1289.0000000000002</v>
      </c>
      <c r="Q36" s="1325"/>
      <c r="R36" s="1326"/>
      <c r="S36" s="1326"/>
      <c r="T36" s="1808"/>
      <c r="U36" s="1754" t="s">
        <v>351</v>
      </c>
      <c r="V36" s="1755"/>
      <c r="W36" s="1756"/>
      <c r="X36" s="1759">
        <v>9</v>
      </c>
      <c r="Y36" s="1756"/>
      <c r="Z36" s="1759">
        <v>9</v>
      </c>
      <c r="AA36" s="1756"/>
      <c r="AB36" s="1756"/>
      <c r="AC36" s="1756"/>
      <c r="AD36" s="1756"/>
      <c r="AE36" s="1757"/>
      <c r="AF36" s="1756"/>
      <c r="AG36" s="1756"/>
      <c r="AH36" s="1758">
        <v>9</v>
      </c>
      <c r="AI36" s="1756"/>
      <c r="AJ36" s="1760">
        <v>9</v>
      </c>
    </row>
    <row r="37" spans="2:36" s="3" customFormat="1" ht="18.75" customHeight="1">
      <c r="B37" s="1148"/>
      <c r="C37" s="1825"/>
      <c r="D37" s="1825"/>
      <c r="E37" s="1825"/>
      <c r="F37" s="1825"/>
      <c r="G37" s="1825"/>
      <c r="H37" s="1825"/>
      <c r="I37" s="1825"/>
      <c r="J37" s="1825"/>
      <c r="K37" s="1825"/>
      <c r="L37" s="1825"/>
      <c r="M37" s="1825"/>
      <c r="N37" s="1825"/>
      <c r="Q37" s="1325"/>
      <c r="R37" s="1326"/>
      <c r="S37" s="1326"/>
      <c r="T37" s="1808"/>
      <c r="U37" s="1754" t="s">
        <v>352</v>
      </c>
      <c r="V37" s="1755"/>
      <c r="W37" s="1756"/>
      <c r="X37" s="1759">
        <v>1</v>
      </c>
      <c r="Y37" s="1756"/>
      <c r="Z37" s="1759">
        <v>1</v>
      </c>
      <c r="AA37" s="1756"/>
      <c r="AB37" s="1756"/>
      <c r="AC37" s="1756"/>
      <c r="AD37" s="1756"/>
      <c r="AE37" s="1757"/>
      <c r="AF37" s="1756"/>
      <c r="AG37" s="1756"/>
      <c r="AH37" s="1758">
        <v>1</v>
      </c>
      <c r="AI37" s="1756"/>
      <c r="AJ37" s="1760">
        <v>1</v>
      </c>
    </row>
    <row r="38" spans="2:36" s="3" customFormat="1" ht="18.75" customHeight="1">
      <c r="B38" s="992"/>
      <c r="C38" s="993"/>
      <c r="D38" s="1003"/>
      <c r="E38" s="1003"/>
      <c r="F38" s="1003"/>
      <c r="G38" s="1003"/>
      <c r="H38" s="1003"/>
      <c r="I38" s="1003"/>
      <c r="J38" s="1003"/>
      <c r="K38" s="1003"/>
      <c r="L38" s="1003"/>
      <c r="M38" s="1004"/>
      <c r="N38" s="1004"/>
      <c r="Q38" s="1325"/>
      <c r="R38" s="1326"/>
      <c r="S38" s="1326"/>
      <c r="T38" s="1808"/>
      <c r="U38" s="1754" t="s">
        <v>275</v>
      </c>
      <c r="V38" s="1761">
        <v>1</v>
      </c>
      <c r="W38" s="1756"/>
      <c r="X38" s="1759">
        <v>4</v>
      </c>
      <c r="Y38" s="1758">
        <v>3</v>
      </c>
      <c r="Z38" s="1759">
        <v>8</v>
      </c>
      <c r="AA38" s="1756"/>
      <c r="AB38" s="1756"/>
      <c r="AC38" s="1756"/>
      <c r="AD38" s="1756"/>
      <c r="AE38" s="1757"/>
      <c r="AF38" s="1758">
        <v>1</v>
      </c>
      <c r="AG38" s="1756"/>
      <c r="AH38" s="1758">
        <v>4</v>
      </c>
      <c r="AI38" s="1758">
        <v>3</v>
      </c>
      <c r="AJ38" s="1760">
        <v>8</v>
      </c>
    </row>
    <row r="39" spans="2:36" s="3" customFormat="1" ht="18.75" customHeight="1">
      <c r="B39" s="995" t="s">
        <v>58</v>
      </c>
      <c r="C39" s="984"/>
      <c r="N39" s="1005"/>
      <c r="Q39" s="1325"/>
      <c r="R39" s="1326"/>
      <c r="S39" s="1326"/>
      <c r="T39" s="1808"/>
      <c r="U39" s="1754" t="s">
        <v>353</v>
      </c>
      <c r="V39" s="1755"/>
      <c r="W39" s="1756"/>
      <c r="X39" s="1757"/>
      <c r="Y39" s="1758">
        <v>12</v>
      </c>
      <c r="Z39" s="1759">
        <v>12</v>
      </c>
      <c r="AA39" s="1756"/>
      <c r="AB39" s="1756"/>
      <c r="AC39" s="1756"/>
      <c r="AD39" s="1756"/>
      <c r="AE39" s="1757"/>
      <c r="AF39" s="1756"/>
      <c r="AG39" s="1756"/>
      <c r="AH39" s="1756"/>
      <c r="AI39" s="1758">
        <v>12</v>
      </c>
      <c r="AJ39" s="1760">
        <v>12</v>
      </c>
    </row>
    <row r="40" spans="2:36" s="3" customFormat="1" ht="18.75" customHeight="1" thickBot="1">
      <c r="Q40" s="1325"/>
      <c r="R40" s="1326"/>
      <c r="S40" s="1326"/>
      <c r="T40" s="1808"/>
      <c r="U40" s="1754" t="s">
        <v>277</v>
      </c>
      <c r="V40" s="1755"/>
      <c r="W40" s="1756"/>
      <c r="X40" s="1757"/>
      <c r="Y40" s="1758">
        <v>9</v>
      </c>
      <c r="Z40" s="1759">
        <v>9</v>
      </c>
      <c r="AA40" s="1756"/>
      <c r="AB40" s="1756"/>
      <c r="AC40" s="1756"/>
      <c r="AD40" s="1756"/>
      <c r="AE40" s="1757"/>
      <c r="AF40" s="1756"/>
      <c r="AG40" s="1756"/>
      <c r="AH40" s="1756"/>
      <c r="AI40" s="1758">
        <v>9</v>
      </c>
      <c r="AJ40" s="1760">
        <v>9</v>
      </c>
    </row>
    <row r="41" spans="2:36" s="3" customFormat="1" ht="18.75" customHeight="1" thickBot="1">
      <c r="B41" s="1813" t="s">
        <v>0</v>
      </c>
      <c r="C41" s="1816" t="s">
        <v>1</v>
      </c>
      <c r="D41" s="1810" t="s">
        <v>42</v>
      </c>
      <c r="E41" s="1811"/>
      <c r="F41" s="1811"/>
      <c r="G41" s="1811"/>
      <c r="H41" s="1811"/>
      <c r="I41" s="1811"/>
      <c r="J41" s="1811"/>
      <c r="K41" s="1811"/>
      <c r="L41" s="1811"/>
      <c r="M41" s="1812"/>
      <c r="N41" s="1822" t="s">
        <v>43</v>
      </c>
      <c r="O41" s="85"/>
      <c r="Q41" s="1325"/>
      <c r="R41" s="1326"/>
      <c r="S41" s="1326"/>
      <c r="T41" s="1808"/>
      <c r="U41" s="1754" t="s">
        <v>354</v>
      </c>
      <c r="V41" s="1755"/>
      <c r="W41" s="1756"/>
      <c r="X41" s="1759">
        <v>12</v>
      </c>
      <c r="Y41" s="1758">
        <v>1</v>
      </c>
      <c r="Z41" s="1759">
        <v>13</v>
      </c>
      <c r="AA41" s="1756"/>
      <c r="AB41" s="1756"/>
      <c r="AC41" s="1756"/>
      <c r="AD41" s="1756"/>
      <c r="AE41" s="1757"/>
      <c r="AF41" s="1756"/>
      <c r="AG41" s="1756"/>
      <c r="AH41" s="1758">
        <v>12</v>
      </c>
      <c r="AI41" s="1758">
        <v>1</v>
      </c>
      <c r="AJ41" s="1760">
        <v>13</v>
      </c>
    </row>
    <row r="42" spans="2:36" s="3" customFormat="1" ht="18.75" customHeight="1" thickTop="1">
      <c r="B42" s="1814"/>
      <c r="C42" s="1817"/>
      <c r="D42" s="1819" t="s">
        <v>44</v>
      </c>
      <c r="E42" s="1820"/>
      <c r="F42" s="1820"/>
      <c r="G42" s="1820"/>
      <c r="H42" s="1821"/>
      <c r="I42" s="1819" t="s">
        <v>45</v>
      </c>
      <c r="J42" s="1820"/>
      <c r="K42" s="1820"/>
      <c r="L42" s="1820"/>
      <c r="M42" s="1821"/>
      <c r="N42" s="1823"/>
      <c r="O42" s="85"/>
      <c r="Q42" s="1325"/>
      <c r="R42" s="1326"/>
      <c r="S42" s="1326"/>
      <c r="T42" s="1808"/>
      <c r="U42" s="1754" t="s">
        <v>52</v>
      </c>
      <c r="V42" s="1755"/>
      <c r="W42" s="1756"/>
      <c r="X42" s="1759">
        <v>1</v>
      </c>
      <c r="Y42" s="1758">
        <v>17</v>
      </c>
      <c r="Z42" s="1759">
        <v>18</v>
      </c>
      <c r="AA42" s="1756"/>
      <c r="AB42" s="1756"/>
      <c r="AC42" s="1756"/>
      <c r="AD42" s="1756"/>
      <c r="AE42" s="1757"/>
      <c r="AF42" s="1756"/>
      <c r="AG42" s="1756"/>
      <c r="AH42" s="1758">
        <v>1</v>
      </c>
      <c r="AI42" s="1758">
        <v>17</v>
      </c>
      <c r="AJ42" s="1760">
        <v>18</v>
      </c>
    </row>
    <row r="43" spans="2:36" s="3" customFormat="1" ht="18.75" customHeight="1" thickBot="1">
      <c r="B43" s="1815"/>
      <c r="C43" s="1818"/>
      <c r="D43" s="1628" t="s">
        <v>46</v>
      </c>
      <c r="E43" s="1629" t="s">
        <v>47</v>
      </c>
      <c r="F43" s="1629" t="s">
        <v>48</v>
      </c>
      <c r="G43" s="1630" t="s">
        <v>49</v>
      </c>
      <c r="H43" s="1631" t="s">
        <v>50</v>
      </c>
      <c r="I43" s="1628" t="s">
        <v>46</v>
      </c>
      <c r="J43" s="1629" t="s">
        <v>47</v>
      </c>
      <c r="K43" s="1629" t="s">
        <v>48</v>
      </c>
      <c r="L43" s="1630" t="s">
        <v>49</v>
      </c>
      <c r="M43" s="1632" t="s">
        <v>50</v>
      </c>
      <c r="N43" s="1824"/>
      <c r="O43" s="85"/>
      <c r="Q43" s="1325"/>
      <c r="R43" s="1326"/>
      <c r="S43" s="1326"/>
      <c r="T43" s="1808"/>
      <c r="U43" s="1754" t="s">
        <v>314</v>
      </c>
      <c r="V43" s="1761">
        <v>1</v>
      </c>
      <c r="W43" s="1756"/>
      <c r="X43" s="1757"/>
      <c r="Y43" s="1756"/>
      <c r="Z43" s="1759">
        <v>1</v>
      </c>
      <c r="AA43" s="1756"/>
      <c r="AB43" s="1756"/>
      <c r="AC43" s="1756"/>
      <c r="AD43" s="1756"/>
      <c r="AE43" s="1757"/>
      <c r="AF43" s="1758">
        <v>1</v>
      </c>
      <c r="AG43" s="1756"/>
      <c r="AH43" s="1756"/>
      <c r="AI43" s="1756"/>
      <c r="AJ43" s="1760">
        <v>1</v>
      </c>
    </row>
    <row r="44" spans="2:36" s="3" customFormat="1" ht="18.75" customHeight="1" thickTop="1">
      <c r="B44" s="294">
        <v>1</v>
      </c>
      <c r="C44" s="678" t="s">
        <v>237</v>
      </c>
      <c r="D44" s="1149" t="str">
        <f>+IF(AC9&lt;&gt;"",AC9,"")</f>
        <v/>
      </c>
      <c r="E44" s="1150" t="str">
        <f>+IF(AA9&lt;&gt;"",AA9,"")</f>
        <v/>
      </c>
      <c r="F44" s="1151">
        <f>+IF(AD9&lt;&gt;"",AD9,"")</f>
        <v>548</v>
      </c>
      <c r="G44" s="1152">
        <f>+IF(AB9&lt;&gt;"",AB9,"")</f>
        <v>3279.0000000000005</v>
      </c>
      <c r="H44" s="1153">
        <f t="shared" ref="H44:H68" si="13">+SUM(D44:G44)</f>
        <v>3827.0000000000005</v>
      </c>
      <c r="I44" s="1154">
        <f>+IF(X9&lt;&gt;"",X9,"")</f>
        <v>1</v>
      </c>
      <c r="J44" s="1151" t="str">
        <f>+IF(V9&lt;&gt;"",V9,"")</f>
        <v/>
      </c>
      <c r="K44" s="1151">
        <f>+IF(Y9&lt;&gt;"",Y9,"")</f>
        <v>56.000000000000014</v>
      </c>
      <c r="L44" s="1155">
        <f>+IF(W9&lt;&gt;"",W9,"")</f>
        <v>1</v>
      </c>
      <c r="M44" s="1153">
        <f>SUM(I44:L44)</f>
        <v>58.000000000000014</v>
      </c>
      <c r="N44" s="1156">
        <f t="shared" ref="N44:N66" si="14">H44+M44</f>
        <v>3885.0000000000005</v>
      </c>
      <c r="O44" s="994"/>
      <c r="Q44" s="1325"/>
      <c r="R44" s="1326"/>
      <c r="S44" s="1326"/>
      <c r="T44" s="1808"/>
      <c r="U44" s="1754" t="s">
        <v>53</v>
      </c>
      <c r="V44" s="1761">
        <v>3</v>
      </c>
      <c r="W44" s="1756"/>
      <c r="X44" s="1759">
        <v>5</v>
      </c>
      <c r="Y44" s="1758">
        <v>2</v>
      </c>
      <c r="Z44" s="1759">
        <v>10</v>
      </c>
      <c r="AA44" s="1756"/>
      <c r="AB44" s="1756"/>
      <c r="AC44" s="1756"/>
      <c r="AD44" s="1756"/>
      <c r="AE44" s="1757"/>
      <c r="AF44" s="1758">
        <v>3</v>
      </c>
      <c r="AG44" s="1756"/>
      <c r="AH44" s="1758">
        <v>5</v>
      </c>
      <c r="AI44" s="1758">
        <v>2</v>
      </c>
      <c r="AJ44" s="1760">
        <v>10</v>
      </c>
    </row>
    <row r="45" spans="2:36" s="3" customFormat="1" ht="18.75" customHeight="1">
      <c r="B45" s="294">
        <v>2</v>
      </c>
      <c r="C45" s="678" t="s">
        <v>267</v>
      </c>
      <c r="D45" s="1149" t="str">
        <f t="shared" ref="D45:D66" si="15">+IF(AC10&lt;&gt;"",AC10,"")</f>
        <v/>
      </c>
      <c r="E45" s="1150" t="str">
        <f t="shared" ref="E45:E66" si="16">+IF(AA10&lt;&gt;"",AA10,"")</f>
        <v/>
      </c>
      <c r="F45" s="1151">
        <f t="shared" ref="F45:F66" si="17">+IF(AD10&lt;&gt;"",AD10,"")</f>
        <v>3</v>
      </c>
      <c r="G45" s="1152">
        <f t="shared" ref="G45:G66" si="18">+IF(AB10&lt;&gt;"",AB10,"")</f>
        <v>2587</v>
      </c>
      <c r="H45" s="1153">
        <f t="shared" si="13"/>
        <v>2590</v>
      </c>
      <c r="I45" s="1154" t="str">
        <f t="shared" ref="I45:I66" si="19">+IF(X10&lt;&gt;"",X10,"")</f>
        <v/>
      </c>
      <c r="J45" s="1151" t="str">
        <f t="shared" ref="J45:J66" si="20">+IF(V10&lt;&gt;"",V10,"")</f>
        <v/>
      </c>
      <c r="K45" s="1151" t="str">
        <f t="shared" ref="K45:K66" si="21">+IF(Y10&lt;&gt;"",Y10,"")</f>
        <v/>
      </c>
      <c r="L45" s="1155" t="str">
        <f t="shared" ref="L45:L66" si="22">+IF(W10&lt;&gt;"",W10,"")</f>
        <v/>
      </c>
      <c r="M45" s="1153"/>
      <c r="N45" s="1156">
        <f t="shared" si="14"/>
        <v>2590</v>
      </c>
      <c r="O45" s="994"/>
      <c r="Q45" s="1325"/>
      <c r="R45" s="1326"/>
      <c r="S45" s="1326"/>
      <c r="T45" s="1808"/>
      <c r="U45" s="1754" t="s">
        <v>242</v>
      </c>
      <c r="V45" s="1761">
        <v>6</v>
      </c>
      <c r="W45" s="1756"/>
      <c r="X45" s="1759">
        <v>7</v>
      </c>
      <c r="Y45" s="1758">
        <v>281</v>
      </c>
      <c r="Z45" s="1759">
        <v>293.99999999999994</v>
      </c>
      <c r="AA45" s="1756"/>
      <c r="AB45" s="1756"/>
      <c r="AC45" s="1756"/>
      <c r="AD45" s="1756"/>
      <c r="AE45" s="1757"/>
      <c r="AF45" s="1758">
        <v>6</v>
      </c>
      <c r="AG45" s="1756"/>
      <c r="AH45" s="1758">
        <v>7</v>
      </c>
      <c r="AI45" s="1758">
        <v>281</v>
      </c>
      <c r="AJ45" s="1760">
        <v>293.99999999999994</v>
      </c>
    </row>
    <row r="46" spans="2:36" s="3" customFormat="1" ht="18.75" customHeight="1">
      <c r="B46" s="294">
        <v>3</v>
      </c>
      <c r="C46" s="678" t="s">
        <v>177</v>
      </c>
      <c r="D46" s="1149" t="str">
        <f t="shared" si="15"/>
        <v/>
      </c>
      <c r="E46" s="1150" t="str">
        <f t="shared" si="16"/>
        <v/>
      </c>
      <c r="F46" s="1151">
        <f t="shared" si="17"/>
        <v>1602.9999999999984</v>
      </c>
      <c r="G46" s="1152">
        <f t="shared" si="18"/>
        <v>244311.00000000012</v>
      </c>
      <c r="H46" s="1153">
        <f>+SUM(D46:G46)</f>
        <v>245914.00000000012</v>
      </c>
      <c r="I46" s="1154" t="str">
        <f t="shared" si="19"/>
        <v/>
      </c>
      <c r="J46" s="1151" t="str">
        <f t="shared" si="20"/>
        <v/>
      </c>
      <c r="K46" s="1151">
        <f t="shared" si="21"/>
        <v>51.000000000000007</v>
      </c>
      <c r="L46" s="1155" t="str">
        <f t="shared" si="22"/>
        <v/>
      </c>
      <c r="M46" s="1153">
        <f t="shared" ref="M46:M66" si="23">SUM(I46:L46)</f>
        <v>51.000000000000007</v>
      </c>
      <c r="N46" s="1156">
        <f t="shared" si="14"/>
        <v>245965.00000000012</v>
      </c>
      <c r="O46" s="994"/>
      <c r="Q46" s="1325"/>
      <c r="R46" s="1326"/>
      <c r="S46" s="1326"/>
      <c r="T46" s="1808"/>
      <c r="U46" s="1754" t="s">
        <v>243</v>
      </c>
      <c r="V46" s="1761">
        <v>1</v>
      </c>
      <c r="W46" s="1756"/>
      <c r="X46" s="1757"/>
      <c r="Y46" s="1758">
        <v>5</v>
      </c>
      <c r="Z46" s="1759">
        <v>6</v>
      </c>
      <c r="AA46" s="1756"/>
      <c r="AB46" s="1756"/>
      <c r="AC46" s="1756"/>
      <c r="AD46" s="1756"/>
      <c r="AE46" s="1757"/>
      <c r="AF46" s="1758">
        <v>1</v>
      </c>
      <c r="AG46" s="1756"/>
      <c r="AH46" s="1756"/>
      <c r="AI46" s="1758">
        <v>5</v>
      </c>
      <c r="AJ46" s="1760">
        <v>6</v>
      </c>
    </row>
    <row r="47" spans="2:36" s="3" customFormat="1" ht="18.75" customHeight="1">
      <c r="B47" s="294">
        <v>4</v>
      </c>
      <c r="C47" s="678" t="s">
        <v>4</v>
      </c>
      <c r="D47" s="1149" t="str">
        <f t="shared" si="15"/>
        <v/>
      </c>
      <c r="E47" s="1150" t="str">
        <f t="shared" si="16"/>
        <v/>
      </c>
      <c r="F47" s="1151">
        <f t="shared" si="17"/>
        <v>1554.0000000000005</v>
      </c>
      <c r="G47" s="1152">
        <f t="shared" si="18"/>
        <v>478788.99999999825</v>
      </c>
      <c r="H47" s="1153">
        <f t="shared" si="13"/>
        <v>480342.99999999825</v>
      </c>
      <c r="I47" s="1154" t="str">
        <f t="shared" si="19"/>
        <v/>
      </c>
      <c r="J47" s="1151">
        <f t="shared" si="20"/>
        <v>1</v>
      </c>
      <c r="K47" s="1151">
        <f t="shared" si="21"/>
        <v>39.000000000000007</v>
      </c>
      <c r="L47" s="1155" t="str">
        <f t="shared" si="22"/>
        <v/>
      </c>
      <c r="M47" s="1153">
        <f t="shared" si="23"/>
        <v>40.000000000000007</v>
      </c>
      <c r="N47" s="1156">
        <f t="shared" si="14"/>
        <v>480382.99999999825</v>
      </c>
      <c r="O47" s="994"/>
      <c r="Q47" s="1325"/>
      <c r="R47" s="1326"/>
      <c r="S47" s="1326"/>
      <c r="T47" s="1808"/>
      <c r="U47" s="1754" t="s">
        <v>355</v>
      </c>
      <c r="V47" s="1761">
        <v>7</v>
      </c>
      <c r="W47" s="1756"/>
      <c r="X47" s="1759">
        <v>16</v>
      </c>
      <c r="Y47" s="1758">
        <v>105.99999999999996</v>
      </c>
      <c r="Z47" s="1759">
        <v>129.00000000000006</v>
      </c>
      <c r="AA47" s="1756"/>
      <c r="AB47" s="1756"/>
      <c r="AC47" s="1756"/>
      <c r="AD47" s="1756"/>
      <c r="AE47" s="1757"/>
      <c r="AF47" s="1758">
        <v>7</v>
      </c>
      <c r="AG47" s="1756"/>
      <c r="AH47" s="1758">
        <v>16</v>
      </c>
      <c r="AI47" s="1758">
        <v>105.99999999999996</v>
      </c>
      <c r="AJ47" s="1760">
        <v>129.00000000000006</v>
      </c>
    </row>
    <row r="48" spans="2:36" s="3" customFormat="1" ht="18.75" customHeight="1">
      <c r="B48" s="294">
        <v>5</v>
      </c>
      <c r="C48" s="678" t="s">
        <v>6</v>
      </c>
      <c r="D48" s="1149" t="str">
        <f t="shared" si="15"/>
        <v/>
      </c>
      <c r="E48" s="1150" t="str">
        <f t="shared" si="16"/>
        <v/>
      </c>
      <c r="F48" s="1151" t="str">
        <f t="shared" si="17"/>
        <v/>
      </c>
      <c r="G48" s="1152">
        <f t="shared" si="18"/>
        <v>2047.9999999999998</v>
      </c>
      <c r="H48" s="1153">
        <f t="shared" si="13"/>
        <v>2047.9999999999998</v>
      </c>
      <c r="I48" s="1154" t="str">
        <f t="shared" si="19"/>
        <v/>
      </c>
      <c r="J48" s="1151" t="str">
        <f t="shared" si="20"/>
        <v/>
      </c>
      <c r="K48" s="1151" t="str">
        <f t="shared" si="21"/>
        <v/>
      </c>
      <c r="L48" s="1155" t="str">
        <f t="shared" si="22"/>
        <v/>
      </c>
      <c r="M48" s="1153"/>
      <c r="N48" s="1156">
        <f t="shared" si="14"/>
        <v>2047.9999999999998</v>
      </c>
      <c r="O48" s="994"/>
      <c r="Q48" s="1325"/>
      <c r="R48" s="1326"/>
      <c r="S48" s="1326"/>
      <c r="T48" s="1808"/>
      <c r="U48" s="1754" t="s">
        <v>244</v>
      </c>
      <c r="V48" s="1755"/>
      <c r="W48" s="1756"/>
      <c r="X48" s="1757"/>
      <c r="Y48" s="1758">
        <v>8</v>
      </c>
      <c r="Z48" s="1759">
        <v>8</v>
      </c>
      <c r="AA48" s="1756"/>
      <c r="AB48" s="1756"/>
      <c r="AC48" s="1756"/>
      <c r="AD48" s="1756"/>
      <c r="AE48" s="1757"/>
      <c r="AF48" s="1756"/>
      <c r="AG48" s="1756"/>
      <c r="AH48" s="1756"/>
      <c r="AI48" s="1758">
        <v>8</v>
      </c>
      <c r="AJ48" s="1760">
        <v>8</v>
      </c>
    </row>
    <row r="49" spans="2:36" s="3" customFormat="1" ht="18.75" customHeight="1">
      <c r="B49" s="294">
        <v>6</v>
      </c>
      <c r="C49" s="1157" t="s">
        <v>8</v>
      </c>
      <c r="D49" s="1149" t="str">
        <f t="shared" si="15"/>
        <v/>
      </c>
      <c r="E49" s="1150" t="str">
        <f t="shared" si="16"/>
        <v/>
      </c>
      <c r="F49" s="1151">
        <f t="shared" si="17"/>
        <v>934.00000000000023</v>
      </c>
      <c r="G49" s="1152">
        <f t="shared" si="18"/>
        <v>303755.99999999994</v>
      </c>
      <c r="H49" s="1153">
        <f t="shared" si="13"/>
        <v>304689.99999999994</v>
      </c>
      <c r="I49" s="1154" t="str">
        <f t="shared" si="19"/>
        <v/>
      </c>
      <c r="J49" s="1151" t="str">
        <f t="shared" si="20"/>
        <v/>
      </c>
      <c r="K49" s="1151">
        <f t="shared" si="21"/>
        <v>1</v>
      </c>
      <c r="L49" s="1155" t="str">
        <f t="shared" si="22"/>
        <v/>
      </c>
      <c r="M49" s="1153">
        <f t="shared" si="23"/>
        <v>1</v>
      </c>
      <c r="N49" s="1156">
        <f t="shared" si="14"/>
        <v>304690.99999999994</v>
      </c>
      <c r="O49" s="994"/>
      <c r="Q49" s="1325"/>
      <c r="R49" s="1326"/>
      <c r="S49" s="1326"/>
      <c r="T49" s="1808"/>
      <c r="U49" s="1754" t="s">
        <v>54</v>
      </c>
      <c r="V49" s="1761">
        <v>1</v>
      </c>
      <c r="W49" s="1756"/>
      <c r="X49" s="1759">
        <v>1</v>
      </c>
      <c r="Y49" s="1758">
        <v>3</v>
      </c>
      <c r="Z49" s="1759">
        <v>5</v>
      </c>
      <c r="AA49" s="1756"/>
      <c r="AB49" s="1756"/>
      <c r="AC49" s="1756"/>
      <c r="AD49" s="1756"/>
      <c r="AE49" s="1757"/>
      <c r="AF49" s="1758">
        <v>1</v>
      </c>
      <c r="AG49" s="1756"/>
      <c r="AH49" s="1758">
        <v>1</v>
      </c>
      <c r="AI49" s="1758">
        <v>3</v>
      </c>
      <c r="AJ49" s="1760">
        <v>5</v>
      </c>
    </row>
    <row r="50" spans="2:36" s="3" customFormat="1" ht="18.75" customHeight="1">
      <c r="B50" s="294">
        <v>7</v>
      </c>
      <c r="C50" s="678" t="s">
        <v>10</v>
      </c>
      <c r="D50" s="1149" t="str">
        <f t="shared" si="15"/>
        <v/>
      </c>
      <c r="E50" s="1150" t="str">
        <f t="shared" si="16"/>
        <v/>
      </c>
      <c r="F50" s="1151">
        <f t="shared" si="17"/>
        <v>1206.0000000000007</v>
      </c>
      <c r="G50" s="1152">
        <f t="shared" si="18"/>
        <v>560382.00000000256</v>
      </c>
      <c r="H50" s="1153">
        <f t="shared" si="13"/>
        <v>561588.00000000256</v>
      </c>
      <c r="I50" s="1154">
        <f t="shared" si="19"/>
        <v>1</v>
      </c>
      <c r="J50" s="1151" t="str">
        <f t="shared" si="20"/>
        <v/>
      </c>
      <c r="K50" s="1151">
        <f t="shared" si="21"/>
        <v>4</v>
      </c>
      <c r="L50" s="1155" t="str">
        <f t="shared" si="22"/>
        <v/>
      </c>
      <c r="M50" s="1153">
        <f t="shared" si="23"/>
        <v>5</v>
      </c>
      <c r="N50" s="1156">
        <f t="shared" si="14"/>
        <v>561593.00000000256</v>
      </c>
      <c r="O50" s="994"/>
      <c r="Q50" s="1325"/>
      <c r="R50" s="1326"/>
      <c r="S50" s="1326"/>
      <c r="T50" s="1808"/>
      <c r="U50" s="1754" t="s">
        <v>315</v>
      </c>
      <c r="V50" s="1755"/>
      <c r="W50" s="1756"/>
      <c r="X50" s="1757"/>
      <c r="Y50" s="1758">
        <v>4</v>
      </c>
      <c r="Z50" s="1759">
        <v>4</v>
      </c>
      <c r="AA50" s="1756"/>
      <c r="AB50" s="1756"/>
      <c r="AC50" s="1756"/>
      <c r="AD50" s="1756"/>
      <c r="AE50" s="1757"/>
      <c r="AF50" s="1756"/>
      <c r="AG50" s="1756"/>
      <c r="AH50" s="1756"/>
      <c r="AI50" s="1758">
        <v>4</v>
      </c>
      <c r="AJ50" s="1760">
        <v>4</v>
      </c>
    </row>
    <row r="51" spans="2:36" s="3" customFormat="1" ht="18.75" customHeight="1">
      <c r="B51" s="294">
        <v>8</v>
      </c>
      <c r="C51" s="678" t="s">
        <v>12</v>
      </c>
      <c r="D51" s="1149" t="str">
        <f t="shared" si="15"/>
        <v/>
      </c>
      <c r="E51" s="1150" t="str">
        <f t="shared" si="16"/>
        <v/>
      </c>
      <c r="F51" s="1151">
        <f t="shared" si="17"/>
        <v>523</v>
      </c>
      <c r="G51" s="1152">
        <f t="shared" si="18"/>
        <v>95692.999999999913</v>
      </c>
      <c r="H51" s="1153">
        <f t="shared" si="13"/>
        <v>96215.999999999913</v>
      </c>
      <c r="I51" s="1154" t="str">
        <f t="shared" si="19"/>
        <v/>
      </c>
      <c r="J51" s="1151" t="str">
        <f t="shared" si="20"/>
        <v/>
      </c>
      <c r="K51" s="1151">
        <f t="shared" si="21"/>
        <v>2</v>
      </c>
      <c r="L51" s="1155" t="str">
        <f t="shared" si="22"/>
        <v/>
      </c>
      <c r="M51" s="1153">
        <f t="shared" si="23"/>
        <v>2</v>
      </c>
      <c r="N51" s="1156">
        <f t="shared" si="14"/>
        <v>96217.999999999913</v>
      </c>
      <c r="O51" s="994"/>
      <c r="Q51" s="1325"/>
      <c r="R51" s="1326"/>
      <c r="S51" s="1326"/>
      <c r="T51" s="1808"/>
      <c r="U51" s="1754" t="s">
        <v>316</v>
      </c>
      <c r="V51" s="1761">
        <v>1</v>
      </c>
      <c r="W51" s="1756"/>
      <c r="X51" s="1757"/>
      <c r="Y51" s="1758">
        <v>109</v>
      </c>
      <c r="Z51" s="1759">
        <v>110</v>
      </c>
      <c r="AA51" s="1756"/>
      <c r="AB51" s="1756"/>
      <c r="AC51" s="1756"/>
      <c r="AD51" s="1756"/>
      <c r="AE51" s="1757"/>
      <c r="AF51" s="1758">
        <v>1</v>
      </c>
      <c r="AG51" s="1756"/>
      <c r="AH51" s="1756"/>
      <c r="AI51" s="1758">
        <v>109</v>
      </c>
      <c r="AJ51" s="1760">
        <v>110</v>
      </c>
    </row>
    <row r="52" spans="2:36" s="3" customFormat="1" ht="18.75" customHeight="1">
      <c r="B52" s="294">
        <v>9</v>
      </c>
      <c r="C52" s="678" t="s">
        <v>14</v>
      </c>
      <c r="D52" s="1149">
        <f t="shared" si="15"/>
        <v>1</v>
      </c>
      <c r="E52" s="1150">
        <f t="shared" si="16"/>
        <v>1</v>
      </c>
      <c r="F52" s="1151">
        <f t="shared" si="17"/>
        <v>1295.9999999999991</v>
      </c>
      <c r="G52" s="1152">
        <f t="shared" si="18"/>
        <v>827976.00000000698</v>
      </c>
      <c r="H52" s="1153">
        <f t="shared" si="13"/>
        <v>829274.00000000698</v>
      </c>
      <c r="I52" s="1154" t="str">
        <f t="shared" si="19"/>
        <v/>
      </c>
      <c r="J52" s="1151">
        <f t="shared" si="20"/>
        <v>1</v>
      </c>
      <c r="K52" s="1151">
        <f t="shared" si="21"/>
        <v>4</v>
      </c>
      <c r="L52" s="1155" t="str">
        <f t="shared" si="22"/>
        <v/>
      </c>
      <c r="M52" s="1153">
        <f t="shared" si="23"/>
        <v>5</v>
      </c>
      <c r="N52" s="1156">
        <f t="shared" si="14"/>
        <v>829279.00000000698</v>
      </c>
      <c r="O52" s="994"/>
      <c r="Q52" s="1325"/>
      <c r="R52" s="1326"/>
      <c r="S52" s="1326"/>
      <c r="T52" s="1808"/>
      <c r="U52" s="1754" t="s">
        <v>55</v>
      </c>
      <c r="V52" s="1761">
        <v>4</v>
      </c>
      <c r="W52" s="1756"/>
      <c r="X52" s="1759">
        <v>8</v>
      </c>
      <c r="Y52" s="1758">
        <v>133</v>
      </c>
      <c r="Z52" s="1759">
        <v>145</v>
      </c>
      <c r="AA52" s="1756"/>
      <c r="AB52" s="1756"/>
      <c r="AC52" s="1756"/>
      <c r="AD52" s="1756"/>
      <c r="AE52" s="1757"/>
      <c r="AF52" s="1758">
        <v>4</v>
      </c>
      <c r="AG52" s="1756"/>
      <c r="AH52" s="1758">
        <v>8</v>
      </c>
      <c r="AI52" s="1758">
        <v>133</v>
      </c>
      <c r="AJ52" s="1760">
        <v>145</v>
      </c>
    </row>
    <row r="53" spans="2:36" s="3" customFormat="1" ht="18.75" customHeight="1">
      <c r="B53" s="294">
        <v>10</v>
      </c>
      <c r="C53" s="678" t="s">
        <v>16</v>
      </c>
      <c r="D53" s="1149" t="str">
        <f t="shared" si="15"/>
        <v/>
      </c>
      <c r="E53" s="1150" t="str">
        <f t="shared" si="16"/>
        <v/>
      </c>
      <c r="F53" s="1151">
        <f t="shared" si="17"/>
        <v>1643.9999999999993</v>
      </c>
      <c r="G53" s="1152">
        <f t="shared" si="18"/>
        <v>504138.00000000134</v>
      </c>
      <c r="H53" s="1153">
        <f t="shared" si="13"/>
        <v>505782.00000000134</v>
      </c>
      <c r="I53" s="1154" t="str">
        <f t="shared" si="19"/>
        <v/>
      </c>
      <c r="J53" s="1151">
        <f t="shared" si="20"/>
        <v>1</v>
      </c>
      <c r="K53" s="1151">
        <f t="shared" si="21"/>
        <v>95</v>
      </c>
      <c r="L53" s="1155" t="str">
        <f t="shared" si="22"/>
        <v/>
      </c>
      <c r="M53" s="1153">
        <f t="shared" si="23"/>
        <v>96</v>
      </c>
      <c r="N53" s="1156">
        <f t="shared" si="14"/>
        <v>505878.00000000134</v>
      </c>
      <c r="O53" s="994"/>
      <c r="Q53" s="1325"/>
      <c r="R53" s="1326"/>
      <c r="S53" s="1326"/>
      <c r="T53" s="1808"/>
      <c r="U53" s="1754" t="s">
        <v>317</v>
      </c>
      <c r="V53" s="1755"/>
      <c r="W53" s="1756"/>
      <c r="X53" s="1759">
        <v>6</v>
      </c>
      <c r="Y53" s="1758">
        <v>15</v>
      </c>
      <c r="Z53" s="1759">
        <v>21</v>
      </c>
      <c r="AA53" s="1756"/>
      <c r="AB53" s="1756"/>
      <c r="AC53" s="1756"/>
      <c r="AD53" s="1756"/>
      <c r="AE53" s="1757"/>
      <c r="AF53" s="1756"/>
      <c r="AG53" s="1756"/>
      <c r="AH53" s="1758">
        <v>6</v>
      </c>
      <c r="AI53" s="1758">
        <v>15</v>
      </c>
      <c r="AJ53" s="1760">
        <v>21</v>
      </c>
    </row>
    <row r="54" spans="2:36" s="3" customFormat="1" ht="15">
      <c r="B54" s="294">
        <v>11</v>
      </c>
      <c r="C54" s="1158" t="s">
        <v>19</v>
      </c>
      <c r="D54" s="1149" t="str">
        <f t="shared" si="15"/>
        <v/>
      </c>
      <c r="E54" s="1150" t="str">
        <f t="shared" si="16"/>
        <v/>
      </c>
      <c r="F54" s="1151">
        <f t="shared" si="17"/>
        <v>1386.9999999999991</v>
      </c>
      <c r="G54" s="1152">
        <f t="shared" si="18"/>
        <v>367464.00000000146</v>
      </c>
      <c r="H54" s="1153">
        <f t="shared" si="13"/>
        <v>368851.00000000146</v>
      </c>
      <c r="I54" s="1154" t="str">
        <f t="shared" si="19"/>
        <v/>
      </c>
      <c r="J54" s="1151" t="str">
        <f t="shared" si="20"/>
        <v/>
      </c>
      <c r="K54" s="1151">
        <f t="shared" si="21"/>
        <v>48.999999999999993</v>
      </c>
      <c r="L54" s="1155" t="str">
        <f t="shared" si="22"/>
        <v/>
      </c>
      <c r="M54" s="1153">
        <f t="shared" si="23"/>
        <v>48.999999999999993</v>
      </c>
      <c r="N54" s="1156">
        <f t="shared" si="14"/>
        <v>368900.00000000146</v>
      </c>
      <c r="O54" s="994"/>
      <c r="Q54" s="1325"/>
      <c r="R54" s="1326"/>
      <c r="S54" s="1326"/>
      <c r="T54" s="1808"/>
      <c r="U54" s="1754" t="s">
        <v>245</v>
      </c>
      <c r="V54" s="1761">
        <v>2</v>
      </c>
      <c r="W54" s="1756"/>
      <c r="X54" s="1759">
        <v>1</v>
      </c>
      <c r="Y54" s="1758">
        <v>4</v>
      </c>
      <c r="Z54" s="1759">
        <v>7</v>
      </c>
      <c r="AA54" s="1756"/>
      <c r="AB54" s="1756"/>
      <c r="AC54" s="1756"/>
      <c r="AD54" s="1756"/>
      <c r="AE54" s="1757"/>
      <c r="AF54" s="1758">
        <v>2</v>
      </c>
      <c r="AG54" s="1756"/>
      <c r="AH54" s="1758">
        <v>1</v>
      </c>
      <c r="AI54" s="1758">
        <v>4</v>
      </c>
      <c r="AJ54" s="1760">
        <v>7</v>
      </c>
    </row>
    <row r="55" spans="2:36" s="3" customFormat="1" ht="15">
      <c r="B55" s="294">
        <v>12</v>
      </c>
      <c r="C55" s="1158" t="s">
        <v>20</v>
      </c>
      <c r="D55" s="1149" t="str">
        <f t="shared" si="15"/>
        <v/>
      </c>
      <c r="E55" s="1150" t="str">
        <f t="shared" si="16"/>
        <v/>
      </c>
      <c r="F55" s="1151">
        <f t="shared" si="17"/>
        <v>783</v>
      </c>
      <c r="G55" s="1152">
        <f t="shared" si="18"/>
        <v>169716.99999999968</v>
      </c>
      <c r="H55" s="1153">
        <f t="shared" si="13"/>
        <v>170499.99999999968</v>
      </c>
      <c r="I55" s="1154" t="str">
        <f t="shared" si="19"/>
        <v/>
      </c>
      <c r="J55" s="1151" t="str">
        <f t="shared" si="20"/>
        <v/>
      </c>
      <c r="K55" s="1151">
        <f t="shared" si="21"/>
        <v>15</v>
      </c>
      <c r="L55" s="1155" t="str">
        <f t="shared" si="22"/>
        <v/>
      </c>
      <c r="M55" s="1153">
        <f t="shared" si="23"/>
        <v>15</v>
      </c>
      <c r="N55" s="1156">
        <f t="shared" si="14"/>
        <v>170514.99999999968</v>
      </c>
      <c r="O55" s="994"/>
      <c r="Q55" s="1325"/>
      <c r="R55" s="1326"/>
      <c r="S55" s="1326"/>
      <c r="T55" s="1808"/>
      <c r="U55" s="1754" t="s">
        <v>56</v>
      </c>
      <c r="V55" s="1761">
        <v>1</v>
      </c>
      <c r="W55" s="1756"/>
      <c r="X55" s="1757"/>
      <c r="Y55" s="1758">
        <v>2</v>
      </c>
      <c r="Z55" s="1759">
        <v>3</v>
      </c>
      <c r="AA55" s="1756"/>
      <c r="AB55" s="1756"/>
      <c r="AC55" s="1756"/>
      <c r="AD55" s="1756"/>
      <c r="AE55" s="1757"/>
      <c r="AF55" s="1758">
        <v>1</v>
      </c>
      <c r="AG55" s="1756"/>
      <c r="AH55" s="1756"/>
      <c r="AI55" s="1758">
        <v>2</v>
      </c>
      <c r="AJ55" s="1760">
        <v>3</v>
      </c>
    </row>
    <row r="56" spans="2:36" s="3" customFormat="1" ht="37.9" customHeight="1">
      <c r="B56" s="294">
        <v>13</v>
      </c>
      <c r="C56" s="1158" t="s">
        <v>268</v>
      </c>
      <c r="D56" s="1149" t="str">
        <f t="shared" si="15"/>
        <v/>
      </c>
      <c r="E56" s="1150" t="str">
        <f t="shared" si="16"/>
        <v/>
      </c>
      <c r="F56" s="1151">
        <f t="shared" si="17"/>
        <v>1</v>
      </c>
      <c r="G56" s="1152">
        <f t="shared" si="18"/>
        <v>1880.0000000000002</v>
      </c>
      <c r="H56" s="1153">
        <f t="shared" si="13"/>
        <v>1881.0000000000002</v>
      </c>
      <c r="I56" s="1154" t="str">
        <f t="shared" si="19"/>
        <v/>
      </c>
      <c r="J56" s="1151" t="str">
        <f t="shared" si="20"/>
        <v/>
      </c>
      <c r="K56" s="1151" t="str">
        <f t="shared" si="21"/>
        <v/>
      </c>
      <c r="L56" s="1155" t="str">
        <f t="shared" si="22"/>
        <v/>
      </c>
      <c r="M56" s="1153"/>
      <c r="N56" s="1156">
        <f t="shared" si="14"/>
        <v>1881.0000000000002</v>
      </c>
      <c r="O56" s="994"/>
      <c r="Q56" s="1325"/>
      <c r="R56" s="1326"/>
      <c r="S56" s="1326"/>
      <c r="T56" s="1808"/>
      <c r="U56" s="1754" t="s">
        <v>142</v>
      </c>
      <c r="V56" s="1761">
        <v>14</v>
      </c>
      <c r="W56" s="1756"/>
      <c r="X56" s="1759">
        <v>157</v>
      </c>
      <c r="Y56" s="1756"/>
      <c r="Z56" s="1759">
        <v>171</v>
      </c>
      <c r="AA56" s="1756"/>
      <c r="AB56" s="1756"/>
      <c r="AC56" s="1756"/>
      <c r="AD56" s="1756"/>
      <c r="AE56" s="1757"/>
      <c r="AF56" s="1758">
        <v>14</v>
      </c>
      <c r="AG56" s="1756"/>
      <c r="AH56" s="1758">
        <v>157</v>
      </c>
      <c r="AI56" s="1756"/>
      <c r="AJ56" s="1760">
        <v>171</v>
      </c>
    </row>
    <row r="57" spans="2:36" s="3" customFormat="1" ht="31.9" customHeight="1">
      <c r="B57" s="294">
        <v>14</v>
      </c>
      <c r="C57" s="1158" t="s">
        <v>269</v>
      </c>
      <c r="D57" s="1149" t="str">
        <f t="shared" si="15"/>
        <v/>
      </c>
      <c r="E57" s="1150" t="str">
        <f t="shared" si="16"/>
        <v/>
      </c>
      <c r="F57" s="1151" t="str">
        <f t="shared" si="17"/>
        <v/>
      </c>
      <c r="G57" s="1152">
        <f t="shared" si="18"/>
        <v>6264.0000000000036</v>
      </c>
      <c r="H57" s="1153">
        <f t="shared" si="13"/>
        <v>6264.0000000000036</v>
      </c>
      <c r="I57" s="1154" t="str">
        <f t="shared" si="19"/>
        <v/>
      </c>
      <c r="J57" s="1151" t="str">
        <f t="shared" si="20"/>
        <v/>
      </c>
      <c r="K57" s="1151" t="str">
        <f t="shared" si="21"/>
        <v/>
      </c>
      <c r="L57" s="1155" t="str">
        <f t="shared" si="22"/>
        <v/>
      </c>
      <c r="M57" s="1153"/>
      <c r="N57" s="1156">
        <f t="shared" si="14"/>
        <v>6264.0000000000036</v>
      </c>
      <c r="O57" s="994"/>
      <c r="Q57" s="1325"/>
      <c r="R57" s="1326"/>
      <c r="S57" s="1326"/>
      <c r="T57" s="1808"/>
      <c r="U57" s="1754" t="s">
        <v>280</v>
      </c>
      <c r="V57" s="1761">
        <v>4</v>
      </c>
      <c r="W57" s="1756"/>
      <c r="X57" s="1757"/>
      <c r="Y57" s="1758">
        <v>48.999999999999993</v>
      </c>
      <c r="Z57" s="1759">
        <v>53.000000000000007</v>
      </c>
      <c r="AA57" s="1756"/>
      <c r="AB57" s="1756"/>
      <c r="AC57" s="1756"/>
      <c r="AD57" s="1756"/>
      <c r="AE57" s="1757"/>
      <c r="AF57" s="1758">
        <v>4</v>
      </c>
      <c r="AG57" s="1756"/>
      <c r="AH57" s="1756"/>
      <c r="AI57" s="1758">
        <v>48.999999999999993</v>
      </c>
      <c r="AJ57" s="1760">
        <v>53.000000000000007</v>
      </c>
    </row>
    <row r="58" spans="2:36" s="3" customFormat="1" ht="32.450000000000003" customHeight="1">
      <c r="B58" s="294">
        <v>15</v>
      </c>
      <c r="C58" s="1158" t="s">
        <v>22</v>
      </c>
      <c r="D58" s="1149" t="str">
        <f t="shared" si="15"/>
        <v/>
      </c>
      <c r="E58" s="1150" t="str">
        <f t="shared" si="16"/>
        <v/>
      </c>
      <c r="F58" s="1151">
        <f t="shared" si="17"/>
        <v>12.999999999999998</v>
      </c>
      <c r="G58" s="1152">
        <f t="shared" si="18"/>
        <v>8285.0000000000018</v>
      </c>
      <c r="H58" s="1153">
        <f t="shared" si="13"/>
        <v>8298.0000000000018</v>
      </c>
      <c r="I58" s="1154" t="str">
        <f t="shared" si="19"/>
        <v/>
      </c>
      <c r="J58" s="1151" t="str">
        <f t="shared" si="20"/>
        <v/>
      </c>
      <c r="K58" s="1151" t="str">
        <f t="shared" si="21"/>
        <v/>
      </c>
      <c r="L58" s="1155" t="str">
        <f t="shared" si="22"/>
        <v/>
      </c>
      <c r="M58" s="1153"/>
      <c r="N58" s="1156">
        <f t="shared" si="14"/>
        <v>8298.0000000000018</v>
      </c>
      <c r="O58" s="994"/>
      <c r="Q58" s="1325"/>
      <c r="R58" s="1326"/>
      <c r="S58" s="1326"/>
      <c r="T58" s="1808"/>
      <c r="U58" s="1754" t="s">
        <v>246</v>
      </c>
      <c r="V58" s="1761">
        <v>1</v>
      </c>
      <c r="W58" s="1756"/>
      <c r="X58" s="1757"/>
      <c r="Y58" s="1756"/>
      <c r="Z58" s="1759">
        <v>1</v>
      </c>
      <c r="AA58" s="1756"/>
      <c r="AB58" s="1756"/>
      <c r="AC58" s="1756"/>
      <c r="AD58" s="1756"/>
      <c r="AE58" s="1757"/>
      <c r="AF58" s="1758">
        <v>1</v>
      </c>
      <c r="AG58" s="1756"/>
      <c r="AH58" s="1756"/>
      <c r="AI58" s="1756"/>
      <c r="AJ58" s="1760">
        <v>1</v>
      </c>
    </row>
    <row r="59" spans="2:36" s="3" customFormat="1" ht="30.6" customHeight="1">
      <c r="B59" s="294">
        <v>16</v>
      </c>
      <c r="C59" s="1158" t="s">
        <v>24</v>
      </c>
      <c r="D59" s="1149" t="str">
        <f t="shared" si="15"/>
        <v/>
      </c>
      <c r="E59" s="1150" t="str">
        <f t="shared" si="16"/>
        <v/>
      </c>
      <c r="F59" s="1151">
        <f t="shared" si="17"/>
        <v>29.000000000000004</v>
      </c>
      <c r="G59" s="1152">
        <f t="shared" si="18"/>
        <v>24768.999999999996</v>
      </c>
      <c r="H59" s="1153">
        <f t="shared" si="13"/>
        <v>24797.999999999996</v>
      </c>
      <c r="I59" s="1154" t="str">
        <f t="shared" si="19"/>
        <v/>
      </c>
      <c r="J59" s="1151" t="str">
        <f t="shared" si="20"/>
        <v/>
      </c>
      <c r="K59" s="1151" t="str">
        <f t="shared" si="21"/>
        <v/>
      </c>
      <c r="L59" s="1155" t="str">
        <f t="shared" si="22"/>
        <v/>
      </c>
      <c r="M59" s="1153"/>
      <c r="N59" s="1156">
        <f t="shared" si="14"/>
        <v>24797.999999999996</v>
      </c>
      <c r="O59" s="994"/>
      <c r="Q59" s="1325"/>
      <c r="R59" s="1326"/>
      <c r="S59" s="1326"/>
      <c r="T59" s="1809"/>
      <c r="U59" s="1762" t="s">
        <v>50</v>
      </c>
      <c r="V59" s="1763">
        <v>47</v>
      </c>
      <c r="W59" s="1767"/>
      <c r="X59" s="1765">
        <v>228.00000000000009</v>
      </c>
      <c r="Y59" s="1764">
        <v>1014.0000000000001</v>
      </c>
      <c r="Z59" s="1765">
        <v>1288.9999999999986</v>
      </c>
      <c r="AA59" s="1767"/>
      <c r="AB59" s="1767"/>
      <c r="AC59" s="1767"/>
      <c r="AD59" s="1767"/>
      <c r="AE59" s="1768"/>
      <c r="AF59" s="1764">
        <v>47</v>
      </c>
      <c r="AG59" s="1767"/>
      <c r="AH59" s="1764">
        <v>228.00000000000009</v>
      </c>
      <c r="AI59" s="1764">
        <v>1014.0000000000001</v>
      </c>
      <c r="AJ59" s="1766">
        <v>1288.9999999999986</v>
      </c>
    </row>
    <row r="60" spans="2:36" s="3" customFormat="1" ht="33.6" customHeight="1">
      <c r="B60" s="294">
        <v>17</v>
      </c>
      <c r="C60" s="1158" t="s">
        <v>26</v>
      </c>
      <c r="D60" s="1149" t="str">
        <f t="shared" si="15"/>
        <v/>
      </c>
      <c r="E60" s="1150" t="str">
        <f t="shared" si="16"/>
        <v/>
      </c>
      <c r="F60" s="1151">
        <f t="shared" si="17"/>
        <v>25.999999999999996</v>
      </c>
      <c r="G60" s="1152">
        <f t="shared" si="18"/>
        <v>11421.000000000005</v>
      </c>
      <c r="H60" s="1153">
        <f t="shared" si="13"/>
        <v>11447.000000000005</v>
      </c>
      <c r="I60" s="1154" t="str">
        <f t="shared" si="19"/>
        <v/>
      </c>
      <c r="J60" s="1151" t="str">
        <f t="shared" si="20"/>
        <v/>
      </c>
      <c r="K60" s="1151" t="str">
        <f t="shared" si="21"/>
        <v/>
      </c>
      <c r="L60" s="1155" t="str">
        <f t="shared" si="22"/>
        <v/>
      </c>
      <c r="M60" s="1153"/>
      <c r="N60" s="1156">
        <f t="shared" si="14"/>
        <v>11447.000000000005</v>
      </c>
      <c r="O60" s="994"/>
      <c r="Q60" s="1325"/>
      <c r="R60" s="1326"/>
      <c r="S60" s="1326"/>
    </row>
    <row r="61" spans="2:36" s="3" customFormat="1" ht="18.75" customHeight="1">
      <c r="B61" s="294">
        <v>18</v>
      </c>
      <c r="C61" s="1158" t="s">
        <v>238</v>
      </c>
      <c r="D61" s="1149" t="str">
        <f t="shared" si="15"/>
        <v/>
      </c>
      <c r="E61" s="1150" t="str">
        <f t="shared" si="16"/>
        <v/>
      </c>
      <c r="F61" s="1151">
        <f t="shared" si="17"/>
        <v>1697.0000000000007</v>
      </c>
      <c r="G61" s="1152">
        <f t="shared" si="18"/>
        <v>1431342.9999999995</v>
      </c>
      <c r="H61" s="1153">
        <f t="shared" si="13"/>
        <v>1433039.9999999995</v>
      </c>
      <c r="I61" s="1154" t="str">
        <f t="shared" si="19"/>
        <v/>
      </c>
      <c r="J61" s="1151">
        <f t="shared" si="20"/>
        <v>6</v>
      </c>
      <c r="K61" s="1151">
        <f t="shared" si="21"/>
        <v>419.99999999999994</v>
      </c>
      <c r="L61" s="1155" t="str">
        <f t="shared" si="22"/>
        <v/>
      </c>
      <c r="M61" s="1153">
        <f t="shared" si="23"/>
        <v>425.99999999999994</v>
      </c>
      <c r="N61" s="1156">
        <f t="shared" si="14"/>
        <v>1433465.9999999995</v>
      </c>
      <c r="O61" s="994"/>
      <c r="Q61" s="1325"/>
      <c r="R61" s="1326"/>
      <c r="S61" s="1326"/>
    </row>
    <row r="62" spans="2:36" s="3" customFormat="1" ht="18.75" customHeight="1">
      <c r="B62" s="294">
        <v>19</v>
      </c>
      <c r="C62" s="1158" t="s">
        <v>270</v>
      </c>
      <c r="D62" s="1149" t="str">
        <f t="shared" si="15"/>
        <v/>
      </c>
      <c r="E62" s="1150">
        <f t="shared" si="16"/>
        <v>7</v>
      </c>
      <c r="F62" s="1151">
        <f t="shared" si="17"/>
        <v>2532.0000000000014</v>
      </c>
      <c r="G62" s="1152">
        <f t="shared" si="18"/>
        <v>888780.00000000279</v>
      </c>
      <c r="H62" s="1153">
        <f t="shared" si="13"/>
        <v>891319.00000000279</v>
      </c>
      <c r="I62" s="1154" t="str">
        <f t="shared" si="19"/>
        <v/>
      </c>
      <c r="J62" s="1151">
        <f t="shared" si="20"/>
        <v>4</v>
      </c>
      <c r="K62" s="1151">
        <f t="shared" si="21"/>
        <v>105.99999999999997</v>
      </c>
      <c r="L62" s="1155" t="str">
        <f t="shared" si="22"/>
        <v/>
      </c>
      <c r="M62" s="1153">
        <f t="shared" si="23"/>
        <v>109.99999999999997</v>
      </c>
      <c r="N62" s="1156">
        <f t="shared" si="14"/>
        <v>891429.00000000279</v>
      </c>
      <c r="O62" s="994"/>
      <c r="Q62" s="1325"/>
      <c r="R62" s="1326"/>
      <c r="S62" s="1326"/>
    </row>
    <row r="63" spans="2:36" s="3" customFormat="1" ht="18.75" customHeight="1">
      <c r="B63" s="294">
        <v>20</v>
      </c>
      <c r="C63" s="678" t="s">
        <v>271</v>
      </c>
      <c r="D63" s="1149" t="str">
        <f t="shared" si="15"/>
        <v/>
      </c>
      <c r="E63" s="1150" t="str">
        <f t="shared" si="16"/>
        <v/>
      </c>
      <c r="F63" s="1151">
        <f t="shared" si="17"/>
        <v>2584.9999999999982</v>
      </c>
      <c r="G63" s="1152">
        <f t="shared" si="18"/>
        <v>1156799.9999999995</v>
      </c>
      <c r="H63" s="1153">
        <f t="shared" si="13"/>
        <v>1159384.9999999995</v>
      </c>
      <c r="I63" s="1154" t="str">
        <f t="shared" si="19"/>
        <v/>
      </c>
      <c r="J63" s="1151" t="str">
        <f t="shared" si="20"/>
        <v/>
      </c>
      <c r="K63" s="1151">
        <f t="shared" si="21"/>
        <v>47.000000000000021</v>
      </c>
      <c r="L63" s="1155" t="str">
        <f t="shared" si="22"/>
        <v/>
      </c>
      <c r="M63" s="1153">
        <f t="shared" si="23"/>
        <v>47.000000000000021</v>
      </c>
      <c r="N63" s="1156">
        <f t="shared" si="14"/>
        <v>1159431.9999999995</v>
      </c>
      <c r="O63" s="994"/>
      <c r="Q63" s="1325"/>
      <c r="R63" s="1325"/>
      <c r="S63" s="1325"/>
    </row>
    <row r="64" spans="2:36" s="3" customFormat="1" ht="18.75" customHeight="1">
      <c r="B64" s="294">
        <v>21</v>
      </c>
      <c r="C64" s="678" t="s">
        <v>272</v>
      </c>
      <c r="D64" s="1149" t="str">
        <f t="shared" si="15"/>
        <v/>
      </c>
      <c r="E64" s="1150" t="str">
        <f t="shared" si="16"/>
        <v/>
      </c>
      <c r="F64" s="1151">
        <f t="shared" si="17"/>
        <v>41.000000000000007</v>
      </c>
      <c r="G64" s="1152">
        <f t="shared" si="18"/>
        <v>11308.000000000002</v>
      </c>
      <c r="H64" s="1153">
        <f t="shared" si="13"/>
        <v>11349.000000000002</v>
      </c>
      <c r="I64" s="1154" t="str">
        <f t="shared" si="19"/>
        <v/>
      </c>
      <c r="J64" s="1151" t="str">
        <f t="shared" si="20"/>
        <v/>
      </c>
      <c r="K64" s="1151" t="str">
        <f t="shared" si="21"/>
        <v/>
      </c>
      <c r="L64" s="1155" t="str">
        <f t="shared" si="22"/>
        <v/>
      </c>
      <c r="M64" s="1153"/>
      <c r="N64" s="1156">
        <f t="shared" si="14"/>
        <v>11349.000000000002</v>
      </c>
      <c r="O64" s="994"/>
      <c r="Q64" s="1325"/>
      <c r="R64" s="1325"/>
      <c r="S64" s="1325"/>
    </row>
    <row r="65" spans="2:19" s="3" customFormat="1" ht="18" customHeight="1">
      <c r="B65" s="294">
        <v>22</v>
      </c>
      <c r="C65" s="678" t="s">
        <v>31</v>
      </c>
      <c r="D65" s="1149" t="str">
        <f t="shared" si="15"/>
        <v/>
      </c>
      <c r="E65" s="1150" t="str">
        <f t="shared" si="16"/>
        <v/>
      </c>
      <c r="F65" s="1151">
        <f t="shared" si="17"/>
        <v>19</v>
      </c>
      <c r="G65" s="1152">
        <f t="shared" si="18"/>
        <v>7763.0000000000009</v>
      </c>
      <c r="H65" s="1153">
        <f t="shared" si="13"/>
        <v>7782.0000000000009</v>
      </c>
      <c r="I65" s="1154" t="str">
        <f t="shared" si="19"/>
        <v/>
      </c>
      <c r="J65" s="1151" t="str">
        <f t="shared" si="20"/>
        <v/>
      </c>
      <c r="K65" s="1151" t="str">
        <f t="shared" si="21"/>
        <v/>
      </c>
      <c r="L65" s="1155" t="str">
        <f t="shared" si="22"/>
        <v/>
      </c>
      <c r="M65" s="1153"/>
      <c r="N65" s="1156">
        <f t="shared" si="14"/>
        <v>7782.0000000000009</v>
      </c>
      <c r="O65" s="994"/>
      <c r="Q65" s="1325"/>
      <c r="R65" s="1325"/>
      <c r="S65" s="1325"/>
    </row>
    <row r="66" spans="2:19" s="3" customFormat="1" ht="18.75" customHeight="1">
      <c r="B66" s="294">
        <v>23</v>
      </c>
      <c r="C66" s="678" t="s">
        <v>33</v>
      </c>
      <c r="D66" s="1149" t="str">
        <f t="shared" si="15"/>
        <v/>
      </c>
      <c r="E66" s="1150">
        <f t="shared" si="16"/>
        <v>1</v>
      </c>
      <c r="F66" s="1151">
        <f t="shared" si="17"/>
        <v>787.99999999999966</v>
      </c>
      <c r="G66" s="1152">
        <f t="shared" si="18"/>
        <v>435814.99999999919</v>
      </c>
      <c r="H66" s="1153">
        <f t="shared" si="13"/>
        <v>436603.99999999919</v>
      </c>
      <c r="I66" s="1154" t="str">
        <f t="shared" si="19"/>
        <v/>
      </c>
      <c r="J66" s="1151">
        <f t="shared" si="20"/>
        <v>2</v>
      </c>
      <c r="K66" s="1151">
        <f t="shared" si="21"/>
        <v>49.999999999999986</v>
      </c>
      <c r="L66" s="1155" t="str">
        <f t="shared" si="22"/>
        <v/>
      </c>
      <c r="M66" s="1153">
        <f t="shared" si="23"/>
        <v>51.999999999999986</v>
      </c>
      <c r="N66" s="1156">
        <f t="shared" si="14"/>
        <v>436655.99999999919</v>
      </c>
      <c r="O66" s="994"/>
      <c r="Q66" s="1325"/>
      <c r="R66" s="1325"/>
      <c r="S66" s="1325"/>
    </row>
    <row r="67" spans="2:19" s="3" customFormat="1" ht="18.75" customHeight="1" thickBot="1">
      <c r="B67" s="294"/>
      <c r="C67" s="678"/>
      <c r="D67" s="1149"/>
      <c r="E67" s="1159"/>
      <c r="F67" s="1160"/>
      <c r="G67" s="1161"/>
      <c r="H67" s="1162"/>
      <c r="I67" s="1163"/>
      <c r="J67" s="1160"/>
      <c r="K67" s="1160"/>
      <c r="L67" s="1164"/>
      <c r="M67" s="1162"/>
      <c r="N67" s="1134"/>
      <c r="O67" s="994"/>
      <c r="P67" s="229"/>
      <c r="Q67" s="1325"/>
      <c r="R67" s="1325"/>
      <c r="S67" s="1325"/>
    </row>
    <row r="68" spans="2:19" s="3" customFormat="1" ht="18.75" customHeight="1" thickTop="1" thickBot="1">
      <c r="B68" s="1852" t="s">
        <v>59</v>
      </c>
      <c r="C68" s="1853"/>
      <c r="D68" s="1165">
        <f>SUM(D44:D67)</f>
        <v>1</v>
      </c>
      <c r="E68" s="1165">
        <f>SUM(E44:E67)</f>
        <v>9</v>
      </c>
      <c r="F68" s="1165">
        <f>SUM(F44:F67)</f>
        <v>19211.999999999996</v>
      </c>
      <c r="G68" s="1166">
        <f>SUM(G44:G67)</f>
        <v>7544568.0000000102</v>
      </c>
      <c r="H68" s="1167">
        <f t="shared" si="13"/>
        <v>7563790.0000000102</v>
      </c>
      <c r="I68" s="1168">
        <f>SUM(I44:I67)</f>
        <v>2</v>
      </c>
      <c r="J68" s="1165">
        <f>SUM(J44:J67)</f>
        <v>15</v>
      </c>
      <c r="K68" s="1165">
        <f>SUM(K44:K67)</f>
        <v>939</v>
      </c>
      <c r="L68" s="1165">
        <f>SUM(L44:L67)</f>
        <v>1</v>
      </c>
      <c r="M68" s="1169">
        <f>SUM(M44:M67)</f>
        <v>957</v>
      </c>
      <c r="N68" s="1170">
        <f>SUM(M68+H68)</f>
        <v>7564747.0000000102</v>
      </c>
      <c r="O68" s="994"/>
      <c r="P68" s="229"/>
      <c r="Q68" s="1325"/>
      <c r="R68" s="1325"/>
      <c r="S68" s="1325"/>
    </row>
    <row r="69" spans="2:19" s="3" customFormat="1" ht="18.75" customHeight="1">
      <c r="C69" s="1623"/>
      <c r="D69" s="994"/>
      <c r="E69" s="994"/>
      <c r="F69" s="994"/>
      <c r="G69" s="994"/>
      <c r="H69" s="994"/>
      <c r="I69" s="994"/>
      <c r="J69" s="994"/>
      <c r="K69" s="994"/>
      <c r="L69" s="994"/>
      <c r="M69" s="994"/>
      <c r="N69" s="1171"/>
      <c r="O69" s="87"/>
      <c r="P69" s="229"/>
      <c r="Q69" s="1325"/>
      <c r="R69" s="1325"/>
      <c r="S69" s="1325"/>
    </row>
    <row r="70" spans="2:19" s="3" customFormat="1" ht="18.75" customHeight="1">
      <c r="B70" s="1172" t="s">
        <v>60</v>
      </c>
      <c r="C70" s="1172"/>
      <c r="D70" s="1172"/>
      <c r="E70" s="1172"/>
      <c r="F70" s="1172"/>
      <c r="G70" s="1172"/>
      <c r="H70" s="1172"/>
      <c r="I70" s="1624"/>
      <c r="J70" s="1007"/>
      <c r="K70" s="1624"/>
      <c r="L70" s="1624"/>
      <c r="M70" s="1624"/>
      <c r="N70" s="1624"/>
      <c r="O70" s="85"/>
      <c r="P70" s="229"/>
      <c r="Q70" s="1325"/>
      <c r="R70" s="1325"/>
      <c r="S70" s="1325"/>
    </row>
    <row r="71" spans="2:19" s="3" customFormat="1" ht="18.75" customHeight="1" thickBot="1">
      <c r="B71" s="229"/>
      <c r="C71" s="229"/>
      <c r="D71" s="229"/>
      <c r="E71" s="229"/>
      <c r="F71" s="229"/>
      <c r="G71" s="1006"/>
      <c r="H71" s="1006"/>
      <c r="I71" s="229"/>
      <c r="J71" s="229"/>
      <c r="K71" s="229"/>
      <c r="L71" s="229"/>
      <c r="M71" s="229"/>
      <c r="N71" s="1173"/>
      <c r="O71" s="85"/>
      <c r="P71" s="229"/>
      <c r="Q71" s="1325"/>
      <c r="R71" s="1325"/>
      <c r="S71" s="1325"/>
    </row>
    <row r="72" spans="2:19" s="3" customFormat="1" ht="18.75" customHeight="1" thickBot="1">
      <c r="C72" s="1855" t="s">
        <v>61</v>
      </c>
      <c r="D72" s="1810" t="s">
        <v>42</v>
      </c>
      <c r="E72" s="1811"/>
      <c r="F72" s="1811"/>
      <c r="G72" s="1811"/>
      <c r="H72" s="1811"/>
      <c r="I72" s="1811"/>
      <c r="J72" s="1811"/>
      <c r="K72" s="1811"/>
      <c r="L72" s="1811"/>
      <c r="M72" s="1812"/>
      <c r="N72" s="1822" t="s">
        <v>43</v>
      </c>
      <c r="O72" s="994"/>
      <c r="P72" s="229"/>
      <c r="Q72" s="1325"/>
      <c r="R72" s="1325"/>
      <c r="S72" s="1325"/>
    </row>
    <row r="73" spans="2:19" s="3" customFormat="1" ht="20.45" customHeight="1" thickTop="1">
      <c r="C73" s="1856"/>
      <c r="D73" s="1819" t="s">
        <v>44</v>
      </c>
      <c r="E73" s="1820"/>
      <c r="F73" s="1820"/>
      <c r="G73" s="1820"/>
      <c r="H73" s="1821"/>
      <c r="I73" s="1819" t="s">
        <v>45</v>
      </c>
      <c r="J73" s="1820"/>
      <c r="K73" s="1820"/>
      <c r="L73" s="1820"/>
      <c r="M73" s="1821"/>
      <c r="N73" s="1823"/>
      <c r="O73" s="1004"/>
      <c r="P73" s="229"/>
      <c r="Q73" s="1325"/>
      <c r="R73" s="1325"/>
      <c r="S73" s="1325"/>
    </row>
    <row r="74" spans="2:19" s="3" customFormat="1" ht="18.75" customHeight="1" thickBot="1">
      <c r="C74" s="1857"/>
      <c r="D74" s="1633" t="s">
        <v>46</v>
      </c>
      <c r="E74" s="1634" t="s">
        <v>47</v>
      </c>
      <c r="F74" s="1634" t="s">
        <v>48</v>
      </c>
      <c r="G74" s="1635" t="s">
        <v>49</v>
      </c>
      <c r="H74" s="1636" t="s">
        <v>50</v>
      </c>
      <c r="I74" s="1633" t="s">
        <v>46</v>
      </c>
      <c r="J74" s="1634" t="s">
        <v>47</v>
      </c>
      <c r="K74" s="1634" t="s">
        <v>48</v>
      </c>
      <c r="L74" s="1635" t="s">
        <v>49</v>
      </c>
      <c r="M74" s="1637" t="s">
        <v>50</v>
      </c>
      <c r="N74" s="1858"/>
      <c r="O74" s="994"/>
      <c r="P74" s="229"/>
      <c r="Q74" s="1325"/>
      <c r="R74" s="1325"/>
      <c r="S74" s="1325"/>
    </row>
    <row r="75" spans="2:19" s="3" customFormat="1" ht="9.75" customHeight="1">
      <c r="B75" s="629"/>
      <c r="C75" s="1174"/>
      <c r="D75" s="1138"/>
      <c r="E75" s="1136"/>
      <c r="F75" s="1175"/>
      <c r="G75" s="1176"/>
      <c r="H75" s="1177"/>
      <c r="I75" s="1137"/>
      <c r="J75" s="1136"/>
      <c r="K75" s="1136"/>
      <c r="L75" s="1137"/>
      <c r="M75" s="1178"/>
      <c r="N75" s="1179"/>
      <c r="O75" s="994"/>
      <c r="P75" s="229"/>
      <c r="Q75" s="1325"/>
      <c r="R75" s="1325"/>
      <c r="S75" s="1325"/>
    </row>
    <row r="76" spans="2:19" s="3" customFormat="1" ht="15.75">
      <c r="B76" s="629"/>
      <c r="C76" s="1180" t="s">
        <v>62</v>
      </c>
      <c r="D76" s="1181">
        <f>SUM(D36,D68)</f>
        <v>1</v>
      </c>
      <c r="E76" s="1182">
        <f>SUM(E36,E68)</f>
        <v>9</v>
      </c>
      <c r="F76" s="1182">
        <f>SUM(F36,F68)</f>
        <v>19211.999999999996</v>
      </c>
      <c r="G76" s="1183">
        <f>SUM(G36,G68)</f>
        <v>7544568.0000000102</v>
      </c>
      <c r="H76" s="1153">
        <f>SUM(D76:G76)</f>
        <v>7563790.0000000102</v>
      </c>
      <c r="I76" s="1184">
        <f>SUM(I36,I68)</f>
        <v>230</v>
      </c>
      <c r="J76" s="1182">
        <f>SUM(J36,J68)</f>
        <v>62</v>
      </c>
      <c r="K76" s="1182">
        <f>SUM(K36,K68)</f>
        <v>1953.0000000000005</v>
      </c>
      <c r="L76" s="1182">
        <f>SUM(L36,L68)</f>
        <v>1</v>
      </c>
      <c r="M76" s="1153">
        <f>SUM(I76:L76)</f>
        <v>2246.0000000000005</v>
      </c>
      <c r="N76" s="1156">
        <f>+SUM(N68,N36)</f>
        <v>7566036.0000000102</v>
      </c>
      <c r="O76" s="229"/>
      <c r="P76" s="229"/>
      <c r="Q76" s="1325"/>
      <c r="R76" s="1325"/>
      <c r="S76" s="1325"/>
    </row>
    <row r="77" spans="2:19" s="3" customFormat="1" ht="18.75" customHeight="1" thickBot="1">
      <c r="B77" s="629"/>
      <c r="C77" s="1185"/>
      <c r="D77" s="1186"/>
      <c r="E77" s="1187"/>
      <c r="F77" s="1188"/>
      <c r="G77" s="1189"/>
      <c r="H77" s="1190"/>
      <c r="I77" s="1189"/>
      <c r="J77" s="1187"/>
      <c r="K77" s="1187"/>
      <c r="L77" s="1189"/>
      <c r="M77" s="1190"/>
      <c r="N77" s="1191"/>
      <c r="P77" s="229"/>
      <c r="Q77" s="1325"/>
      <c r="R77" s="1325"/>
      <c r="S77" s="1325"/>
    </row>
    <row r="78" spans="2:19" s="3" customFormat="1" ht="18.75" customHeight="1">
      <c r="B78" s="1192"/>
      <c r="C78" s="1192"/>
      <c r="D78" s="1004"/>
      <c r="E78" s="1004"/>
      <c r="F78" s="1004"/>
      <c r="G78" s="1004"/>
      <c r="H78" s="1004"/>
      <c r="I78" s="1004"/>
      <c r="J78" s="1004"/>
      <c r="K78" s="1004"/>
      <c r="L78" s="1004"/>
      <c r="M78" s="1004"/>
      <c r="N78" s="1004"/>
      <c r="P78" s="229"/>
      <c r="Q78" s="1325"/>
      <c r="R78" s="1325"/>
      <c r="S78" s="1325"/>
    </row>
    <row r="79" spans="2:19" s="3" customFormat="1" ht="18.75" customHeight="1">
      <c r="B79" s="229"/>
      <c r="C79" s="229"/>
      <c r="D79" s="229"/>
      <c r="E79" s="229"/>
      <c r="F79" s="229"/>
      <c r="G79" s="229"/>
      <c r="H79" s="229"/>
      <c r="I79" s="229"/>
      <c r="J79" s="229"/>
      <c r="K79" s="229"/>
      <c r="L79" s="1193"/>
      <c r="M79" s="229"/>
      <c r="N79" s="229"/>
      <c r="P79" s="229"/>
      <c r="Q79" s="1325"/>
      <c r="R79" s="1325"/>
      <c r="S79" s="1325"/>
    </row>
    <row r="80" spans="2:19" s="3" customFormat="1" ht="18.75" customHeight="1">
      <c r="P80" s="229"/>
      <c r="Q80" s="1325"/>
      <c r="R80" s="1325"/>
      <c r="S80" s="1325"/>
    </row>
    <row r="81" spans="2:19" s="3" customFormat="1" ht="18.75" customHeight="1">
      <c r="P81" s="229"/>
      <c r="Q81" s="1325"/>
      <c r="R81" s="1325"/>
      <c r="S81" s="1325"/>
    </row>
    <row r="82" spans="2:19" s="3" customFormat="1" ht="18.75" customHeight="1">
      <c r="P82" s="229"/>
      <c r="Q82" s="1325"/>
      <c r="R82" s="1325"/>
      <c r="S82" s="1325"/>
    </row>
    <row r="83" spans="2:19" s="3" customFormat="1" ht="18.75" customHeight="1">
      <c r="Q83" s="1325"/>
      <c r="R83" s="1325"/>
      <c r="S83" s="1325"/>
    </row>
    <row r="84" spans="2:19" s="3" customFormat="1" ht="18.75" customHeight="1">
      <c r="Q84" s="1325"/>
      <c r="R84" s="1325"/>
      <c r="S84" s="1325"/>
    </row>
    <row r="85" spans="2:19" s="3" customFormat="1" ht="18.75" customHeight="1">
      <c r="P85" s="229"/>
      <c r="Q85" s="1325"/>
      <c r="R85" s="1325"/>
      <c r="S85" s="1325"/>
    </row>
    <row r="86" spans="2:19" ht="18.75" customHeight="1"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</row>
    <row r="87" spans="2:19" ht="18.75" customHeight="1"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</row>
    <row r="88" spans="2:19" ht="18.75" customHeight="1"/>
    <row r="89" spans="2:19" ht="18.75" customHeight="1"/>
    <row r="90" spans="2:19" ht="18.75" customHeight="1"/>
    <row r="91" spans="2:19" ht="18.75" customHeight="1"/>
    <row r="92" spans="2:19" ht="18.75" customHeight="1">
      <c r="P92" s="1329"/>
    </row>
    <row r="93" spans="2:19" ht="18.75" customHeight="1">
      <c r="P93" s="1329"/>
    </row>
    <row r="94" spans="2:19" ht="18.75" customHeight="1">
      <c r="N94" s="1330"/>
      <c r="O94" s="1330"/>
      <c r="P94" s="1329"/>
    </row>
    <row r="95" spans="2:19" ht="18.75" customHeight="1">
      <c r="N95" s="1330"/>
      <c r="O95" s="1330"/>
      <c r="P95" s="1329"/>
      <c r="R95" s="1326" t="s">
        <v>63</v>
      </c>
    </row>
    <row r="96" spans="2:19" ht="18.75" customHeight="1">
      <c r="N96" s="1330"/>
      <c r="O96" s="1330"/>
      <c r="P96" s="1329"/>
    </row>
    <row r="97" spans="14:19" ht="18.75" customHeight="1">
      <c r="N97" s="1330"/>
      <c r="O97" s="1330"/>
      <c r="P97" s="1329"/>
      <c r="Q97" s="1326" t="s">
        <v>239</v>
      </c>
      <c r="R97" s="1327">
        <f>+N61</f>
        <v>1433465.9999999995</v>
      </c>
      <c r="S97" s="1328">
        <f t="shared" ref="S97:S103" si="24">R97/$R$104</f>
        <v>0.18949292025232273</v>
      </c>
    </row>
    <row r="98" spans="14:19" ht="18.75" customHeight="1">
      <c r="N98" s="1330"/>
      <c r="O98" s="1330"/>
      <c r="P98" s="1329"/>
      <c r="Q98" s="1326" t="s">
        <v>64</v>
      </c>
      <c r="R98" s="1327">
        <f>+N63</f>
        <v>1159431.9999999995</v>
      </c>
      <c r="S98" s="1328">
        <f t="shared" si="24"/>
        <v>0.15326778278242459</v>
      </c>
    </row>
    <row r="99" spans="14:19" ht="18.75" customHeight="1">
      <c r="N99" s="1330"/>
      <c r="O99" s="1330"/>
      <c r="P99" s="1329"/>
      <c r="Q99" s="1326" t="s">
        <v>312</v>
      </c>
      <c r="R99" s="1327">
        <f>+N62</f>
        <v>891429.00000000279</v>
      </c>
      <c r="S99" s="1328">
        <f t="shared" si="24"/>
        <v>0.11783989603353577</v>
      </c>
    </row>
    <row r="100" spans="14:19" ht="18.75" customHeight="1">
      <c r="N100" s="1330"/>
      <c r="O100" s="1330"/>
      <c r="P100" s="1329"/>
      <c r="Q100" s="1326" t="s">
        <v>15</v>
      </c>
      <c r="R100" s="1327">
        <f>+N52</f>
        <v>829279.00000000698</v>
      </c>
      <c r="S100" s="1328">
        <f t="shared" si="24"/>
        <v>0.10962415530883</v>
      </c>
    </row>
    <row r="101" spans="14:19" ht="18.75" customHeight="1">
      <c r="N101" s="1330"/>
      <c r="O101" s="1330"/>
      <c r="P101" s="1329"/>
      <c r="Q101" s="1326" t="s">
        <v>11</v>
      </c>
      <c r="R101" s="1327">
        <f>+N50</f>
        <v>561593.00000000256</v>
      </c>
      <c r="S101" s="1328">
        <f t="shared" si="24"/>
        <v>7.4238173464360652E-2</v>
      </c>
    </row>
    <row r="102" spans="14:19" ht="18.75" customHeight="1">
      <c r="N102" s="1330"/>
      <c r="O102" s="1330"/>
      <c r="P102" s="1329"/>
      <c r="Q102" s="1326" t="s">
        <v>17</v>
      </c>
      <c r="R102" s="1327">
        <f>+N53</f>
        <v>505878.00000000134</v>
      </c>
      <c r="S102" s="1328">
        <f t="shared" si="24"/>
        <v>6.6873089080176862E-2</v>
      </c>
    </row>
    <row r="103" spans="14:19" ht="18.75" customHeight="1">
      <c r="N103" s="1330"/>
      <c r="O103" s="1330"/>
      <c r="P103" s="1329"/>
      <c r="Q103" s="1326" t="s">
        <v>65</v>
      </c>
      <c r="R103" s="1327">
        <f>R104-SUM(R97:R102)</f>
        <v>2183669.9999999972</v>
      </c>
      <c r="S103" s="1328">
        <f t="shared" si="24"/>
        <v>0.2886639830783494</v>
      </c>
    </row>
    <row r="104" spans="14:19" ht="18.75" customHeight="1">
      <c r="N104" s="1330"/>
      <c r="O104" s="1330"/>
      <c r="P104" s="1329"/>
      <c r="Q104" s="1326" t="s">
        <v>66</v>
      </c>
      <c r="R104" s="1327">
        <f>N68</f>
        <v>7564747.0000000102</v>
      </c>
    </row>
    <row r="105" spans="14:19">
      <c r="N105" s="1330"/>
      <c r="O105" s="1330"/>
      <c r="P105" s="1329"/>
    </row>
    <row r="106" spans="14:19">
      <c r="N106" s="1330"/>
      <c r="O106" s="1330"/>
      <c r="P106" s="1330"/>
    </row>
    <row r="107" spans="14:19">
      <c r="N107" s="1330"/>
      <c r="O107" s="1330"/>
      <c r="P107" s="1330"/>
    </row>
    <row r="108" spans="14:19">
      <c r="N108" s="1330"/>
      <c r="O108" s="1330"/>
      <c r="P108" s="1330"/>
    </row>
    <row r="109" spans="14:19">
      <c r="N109" s="1330"/>
      <c r="O109" s="1330"/>
      <c r="P109" s="1330"/>
    </row>
    <row r="110" spans="14:19">
      <c r="N110" s="1330"/>
      <c r="O110" s="1330"/>
      <c r="P110" s="1330"/>
    </row>
    <row r="111" spans="14:19">
      <c r="N111" s="1330"/>
      <c r="O111" s="1330"/>
      <c r="P111" s="1330"/>
    </row>
    <row r="112" spans="14:19">
      <c r="N112" s="1330"/>
      <c r="O112" s="1330"/>
      <c r="P112" s="1330"/>
    </row>
    <row r="113" spans="14:16">
      <c r="N113" s="1330"/>
      <c r="O113" s="1330"/>
      <c r="P113" s="1329"/>
    </row>
    <row r="114" spans="14:16">
      <c r="N114" s="1330"/>
      <c r="O114" s="1330"/>
      <c r="P114" s="1329"/>
    </row>
    <row r="115" spans="14:16">
      <c r="N115" s="1330"/>
      <c r="O115" s="1330"/>
      <c r="P115" s="1329"/>
    </row>
    <row r="116" spans="14:16">
      <c r="N116" s="1330"/>
      <c r="O116" s="1330"/>
      <c r="P116" s="1329"/>
    </row>
  </sheetData>
  <mergeCells count="33">
    <mergeCell ref="B68:C68"/>
    <mergeCell ref="C72:C74"/>
    <mergeCell ref="D72:M72"/>
    <mergeCell ref="N72:N74"/>
    <mergeCell ref="D73:H73"/>
    <mergeCell ref="I73:M73"/>
    <mergeCell ref="N6:N8"/>
    <mergeCell ref="D7:H7"/>
    <mergeCell ref="I7:M7"/>
    <mergeCell ref="C6:C8"/>
    <mergeCell ref="B36:C36"/>
    <mergeCell ref="D6:M6"/>
    <mergeCell ref="B6:B8"/>
    <mergeCell ref="V5:AJ5"/>
    <mergeCell ref="V6:Z6"/>
    <mergeCell ref="AA6:AE6"/>
    <mergeCell ref="AF6:AJ6"/>
    <mergeCell ref="T1:AJ1"/>
    <mergeCell ref="T3:U8"/>
    <mergeCell ref="V3:AJ3"/>
    <mergeCell ref="V4:AJ4"/>
    <mergeCell ref="V7:Z7"/>
    <mergeCell ref="AA7:AE7"/>
    <mergeCell ref="AF7:AJ7"/>
    <mergeCell ref="T9:T32"/>
    <mergeCell ref="D41:M41"/>
    <mergeCell ref="B41:B43"/>
    <mergeCell ref="C41:C43"/>
    <mergeCell ref="D42:H42"/>
    <mergeCell ref="I42:M42"/>
    <mergeCell ref="N41:N43"/>
    <mergeCell ref="C37:N37"/>
    <mergeCell ref="T33:T59"/>
  </mergeCells>
  <printOptions horizontalCentered="1"/>
  <pageMargins left="0.78740157480314965" right="0.59055118110236227" top="0.59055118110236227" bottom="0.59055118110236227" header="0.31496062992125984" footer="0.31496062992125984"/>
  <pageSetup paperSize="9" scale="43" orientation="portrait" r:id="rId1"/>
  <headerFooter alignWithMargins="0"/>
  <colBreaks count="1" manualBreakCount="1">
    <brk id="16" max="1048575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0"/>
  <dimension ref="A1:Z306"/>
  <sheetViews>
    <sheetView view="pageBreakPreview" zoomScale="90" zoomScaleNormal="70" zoomScaleSheetLayoutView="90" zoomScalePageLayoutView="80" workbookViewId="0">
      <selection activeCell="U50" sqref="U50"/>
    </sheetView>
  </sheetViews>
  <sheetFormatPr baseColWidth="10" defaultColWidth="15.7109375" defaultRowHeight="12.75"/>
  <cols>
    <col min="1" max="1" width="1.7109375" customWidth="1"/>
    <col min="2" max="2" width="5.5703125" customWidth="1"/>
    <col min="3" max="3" width="67.7109375" customWidth="1"/>
    <col min="4" max="4" width="11" customWidth="1"/>
    <col min="5" max="16" width="10.7109375" customWidth="1"/>
    <col min="17" max="17" width="14.28515625" customWidth="1"/>
    <col min="18" max="18" width="3" customWidth="1"/>
  </cols>
  <sheetData>
    <row r="1" spans="1:26" s="8" customFormat="1" ht="19.5" customHeight="1">
      <c r="A1" s="11" t="s">
        <v>229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/>
      <c r="S1"/>
      <c r="T1"/>
      <c r="U1"/>
      <c r="V1"/>
      <c r="W1"/>
      <c r="X1"/>
      <c r="Y1"/>
      <c r="Z1"/>
    </row>
    <row r="2" spans="1:26" s="8" customFormat="1" ht="19.5" customHeight="1">
      <c r="A2" s="2"/>
      <c r="B2" s="2"/>
      <c r="C2" s="10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/>
      <c r="S2"/>
      <c r="T2"/>
      <c r="U2"/>
      <c r="V2"/>
      <c r="W2"/>
      <c r="X2"/>
      <c r="Y2"/>
      <c r="Z2"/>
    </row>
    <row r="3" spans="1:26" s="8" customFormat="1" ht="19.5" customHeight="1">
      <c r="A3" s="2"/>
      <c r="B3" s="4" t="s">
        <v>230</v>
      </c>
      <c r="C3" s="10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/>
      <c r="S3"/>
      <c r="T3"/>
      <c r="U3"/>
      <c r="V3"/>
      <c r="W3"/>
      <c r="X3"/>
      <c r="Y3"/>
      <c r="Z3"/>
    </row>
    <row r="4" spans="1:26" s="8" customFormat="1" ht="19.5" customHeight="1" thickBot="1">
      <c r="A4" s="2"/>
      <c r="B4" s="284"/>
      <c r="C4" s="284"/>
      <c r="D4" s="284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6"/>
      <c r="R4"/>
      <c r="S4"/>
      <c r="T4"/>
      <c r="U4"/>
      <c r="V4"/>
      <c r="W4"/>
      <c r="X4"/>
      <c r="Y4"/>
      <c r="Z4"/>
    </row>
    <row r="5" spans="1:26" s="8" customFormat="1" ht="31.5" customHeight="1" thickBot="1">
      <c r="A5" s="2"/>
      <c r="B5" s="1734" t="s">
        <v>140</v>
      </c>
      <c r="C5" s="1735" t="s">
        <v>1</v>
      </c>
      <c r="D5" s="1736" t="s">
        <v>231</v>
      </c>
      <c r="E5" s="1737" t="s">
        <v>89</v>
      </c>
      <c r="F5" s="1737" t="s">
        <v>90</v>
      </c>
      <c r="G5" s="1737" t="s">
        <v>91</v>
      </c>
      <c r="H5" s="1737" t="s">
        <v>92</v>
      </c>
      <c r="I5" s="1737" t="s">
        <v>93</v>
      </c>
      <c r="J5" s="1737" t="s">
        <v>94</v>
      </c>
      <c r="K5" s="1737" t="s">
        <v>96</v>
      </c>
      <c r="L5" s="1737" t="s">
        <v>97</v>
      </c>
      <c r="M5" s="1737" t="s">
        <v>98</v>
      </c>
      <c r="N5" s="1737" t="s">
        <v>99</v>
      </c>
      <c r="O5" s="1737" t="s">
        <v>100</v>
      </c>
      <c r="P5" s="1738" t="s">
        <v>101</v>
      </c>
      <c r="Q5" s="1739" t="s">
        <v>232</v>
      </c>
      <c r="R5"/>
      <c r="S5"/>
      <c r="T5"/>
      <c r="U5"/>
      <c r="V5"/>
      <c r="W5"/>
      <c r="X5"/>
      <c r="Y5"/>
      <c r="Z5"/>
    </row>
    <row r="6" spans="1:26" s="8" customFormat="1" ht="19.5" customHeight="1" thickTop="1">
      <c r="A6" s="2"/>
      <c r="B6" s="570">
        <v>1</v>
      </c>
      <c r="C6" s="507" t="s">
        <v>237</v>
      </c>
      <c r="D6" s="511" t="s">
        <v>211</v>
      </c>
      <c r="E6" s="287">
        <v>12.163826121643057</v>
      </c>
      <c r="F6" s="287">
        <v>12.784275527664423</v>
      </c>
      <c r="G6" s="287">
        <v>12.168254311274975</v>
      </c>
      <c r="H6" s="287">
        <v>13.154320331302589</v>
      </c>
      <c r="I6" s="287">
        <v>13.024650198630713</v>
      </c>
      <c r="J6" s="287">
        <v>14.147779819278668</v>
      </c>
      <c r="K6" s="287">
        <v>13.842950522344307</v>
      </c>
      <c r="L6" s="287">
        <v>13.020749358782652</v>
      </c>
      <c r="M6" s="287">
        <v>11.929087175071889</v>
      </c>
      <c r="N6" s="287">
        <v>11.900566477071269</v>
      </c>
      <c r="O6" s="287">
        <v>13.105639688833268</v>
      </c>
      <c r="P6" s="287">
        <v>12.322275779360456</v>
      </c>
      <c r="Q6" s="288">
        <v>12.760643634768231</v>
      </c>
      <c r="R6"/>
      <c r="S6"/>
      <c r="T6"/>
      <c r="U6"/>
      <c r="V6"/>
      <c r="W6"/>
      <c r="X6"/>
      <c r="Y6"/>
      <c r="Z6"/>
    </row>
    <row r="7" spans="1:26" s="8" customFormat="1" ht="19.5" customHeight="1">
      <c r="A7" s="2"/>
      <c r="B7" s="506"/>
      <c r="C7" s="286"/>
      <c r="D7" s="511" t="s">
        <v>212</v>
      </c>
      <c r="E7" s="287">
        <v>11.056298590613467</v>
      </c>
      <c r="F7" s="287">
        <v>9.5941858177113026</v>
      </c>
      <c r="G7" s="287">
        <v>12.074674851241095</v>
      </c>
      <c r="H7" s="287">
        <v>11.300140183379769</v>
      </c>
      <c r="I7" s="287">
        <v>11.251588445172532</v>
      </c>
      <c r="J7" s="287">
        <v>10.888043533837145</v>
      </c>
      <c r="K7" s="287">
        <v>11.234313685706869</v>
      </c>
      <c r="L7" s="287">
        <v>10.322245147339585</v>
      </c>
      <c r="M7" s="287">
        <v>10.108155325078238</v>
      </c>
      <c r="N7" s="287">
        <v>10.251769248733932</v>
      </c>
      <c r="O7" s="287">
        <v>10.543272091143779</v>
      </c>
      <c r="P7" s="287">
        <v>10.58290670068904</v>
      </c>
      <c r="Q7" s="288">
        <v>10.749949891094845</v>
      </c>
      <c r="R7"/>
      <c r="S7"/>
      <c r="T7"/>
      <c r="U7"/>
      <c r="V7"/>
      <c r="W7"/>
      <c r="X7"/>
      <c r="Y7"/>
      <c r="Z7"/>
    </row>
    <row r="8" spans="1:26" s="8" customFormat="1" ht="19.5" customHeight="1">
      <c r="A8" s="2"/>
      <c r="B8" s="506"/>
      <c r="C8" s="53"/>
      <c r="D8" s="510" t="s">
        <v>213</v>
      </c>
      <c r="E8" s="287">
        <v>12.58691267181884</v>
      </c>
      <c r="F8" s="287">
        <v>11.684682533104004</v>
      </c>
      <c r="G8" s="287">
        <v>13.185719734031107</v>
      </c>
      <c r="H8" s="287">
        <v>13.553874126510474</v>
      </c>
      <c r="I8" s="287">
        <v>13.448388504868834</v>
      </c>
      <c r="J8" s="287">
        <v>13.851107354972839</v>
      </c>
      <c r="K8" s="287">
        <v>15.066404167941352</v>
      </c>
      <c r="L8" s="287">
        <v>14.998818897751383</v>
      </c>
      <c r="M8" s="287">
        <v>12.957163236127045</v>
      </c>
      <c r="N8" s="287">
        <v>12.746976075932947</v>
      </c>
      <c r="O8" s="287">
        <v>12.615954872902382</v>
      </c>
      <c r="P8" s="287">
        <v>11.693337084078022</v>
      </c>
      <c r="Q8" s="288">
        <v>13.078212657525309</v>
      </c>
    </row>
    <row r="9" spans="1:26" s="8" customFormat="1" ht="19.5" customHeight="1">
      <c r="A9" s="2"/>
      <c r="B9" s="506"/>
      <c r="C9" s="2045" t="s">
        <v>256</v>
      </c>
      <c r="D9" s="2046"/>
      <c r="E9" s="509">
        <v>11.348169477498924</v>
      </c>
      <c r="F9" s="509">
        <v>10.397002438547304</v>
      </c>
      <c r="G9" s="509">
        <v>12.118054902176512</v>
      </c>
      <c r="H9" s="509">
        <v>11.849295472526419</v>
      </c>
      <c r="I9" s="509">
        <v>11.807026490047658</v>
      </c>
      <c r="J9" s="509">
        <v>11.865543064929415</v>
      </c>
      <c r="K9" s="509">
        <v>12.015750671011995</v>
      </c>
      <c r="L9" s="509">
        <v>11.103699731432854</v>
      </c>
      <c r="M9" s="509">
        <v>10.605233069285383</v>
      </c>
      <c r="N9" s="509">
        <v>10.670639540601442</v>
      </c>
      <c r="O9" s="509">
        <v>11.10297252545584</v>
      </c>
      <c r="P9" s="509">
        <v>11.008355107309519</v>
      </c>
      <c r="Q9" s="508">
        <v>11.293461077850649</v>
      </c>
    </row>
    <row r="10" spans="1:26" s="8" customFormat="1" ht="19.5" customHeight="1">
      <c r="A10" s="2"/>
      <c r="B10" s="505">
        <v>2</v>
      </c>
      <c r="C10" s="507" t="s">
        <v>267</v>
      </c>
      <c r="D10" s="511" t="s">
        <v>213</v>
      </c>
      <c r="E10" s="287">
        <v>13.814254461601513</v>
      </c>
      <c r="F10" s="287">
        <v>14.631671094387737</v>
      </c>
      <c r="G10" s="287">
        <v>14.158152546845812</v>
      </c>
      <c r="H10" s="287">
        <v>14.59205259100575</v>
      </c>
      <c r="I10" s="287">
        <v>14.032894033452237</v>
      </c>
      <c r="J10" s="287">
        <v>15.175148318174758</v>
      </c>
      <c r="K10" s="287">
        <v>14.85621301265671</v>
      </c>
      <c r="L10" s="287">
        <v>14.673078335147778</v>
      </c>
      <c r="M10" s="287">
        <v>14.491674675503853</v>
      </c>
      <c r="N10" s="287">
        <v>14.059518592630576</v>
      </c>
      <c r="O10" s="287">
        <v>15.041854095059914</v>
      </c>
      <c r="P10" s="287">
        <v>15.071701882827734</v>
      </c>
      <c r="Q10" s="288">
        <v>14.534500851155389</v>
      </c>
      <c r="R10"/>
      <c r="S10"/>
      <c r="T10"/>
      <c r="U10"/>
      <c r="V10"/>
      <c r="W10"/>
      <c r="X10"/>
      <c r="Y10"/>
      <c r="Z10"/>
    </row>
    <row r="11" spans="1:26" s="8" customFormat="1" ht="19.5" customHeight="1">
      <c r="A11" s="2"/>
      <c r="B11" s="506"/>
      <c r="C11" s="2045" t="s">
        <v>256</v>
      </c>
      <c r="D11" s="2046"/>
      <c r="E11" s="509">
        <v>13.814254461601513</v>
      </c>
      <c r="F11" s="509">
        <v>14.631671094387737</v>
      </c>
      <c r="G11" s="509">
        <v>14.158152546845816</v>
      </c>
      <c r="H11" s="509">
        <v>14.59205259100575</v>
      </c>
      <c r="I11" s="509">
        <v>14.032894033452237</v>
      </c>
      <c r="J11" s="509">
        <v>15.175148318174758</v>
      </c>
      <c r="K11" s="509">
        <v>14.85621301265671</v>
      </c>
      <c r="L11" s="509">
        <v>14.673078335147778</v>
      </c>
      <c r="M11" s="509">
        <v>14.491674675503853</v>
      </c>
      <c r="N11" s="509">
        <v>14.059518592630573</v>
      </c>
      <c r="O11" s="509">
        <v>15.041854095059914</v>
      </c>
      <c r="P11" s="509">
        <v>15.071701882827728</v>
      </c>
      <c r="Q11" s="508">
        <v>14.53450085115538</v>
      </c>
    </row>
    <row r="12" spans="1:26" s="8" customFormat="1" ht="19.5" customHeight="1">
      <c r="A12" s="2"/>
      <c r="B12" s="505">
        <v>3</v>
      </c>
      <c r="C12" s="507" t="s">
        <v>177</v>
      </c>
      <c r="D12" s="511" t="s">
        <v>211</v>
      </c>
      <c r="E12" s="287">
        <v>11.047915887483999</v>
      </c>
      <c r="F12" s="287">
        <v>11.523740663160144</v>
      </c>
      <c r="G12" s="287">
        <v>10.85915884968929</v>
      </c>
      <c r="H12" s="287">
        <v>11.035964836379723</v>
      </c>
      <c r="I12" s="287">
        <v>11.109170556394936</v>
      </c>
      <c r="J12" s="287">
        <v>11.412489768418657</v>
      </c>
      <c r="K12" s="287">
        <v>11.390488985233258</v>
      </c>
      <c r="L12" s="287">
        <v>10.64386674910296</v>
      </c>
      <c r="M12" s="287">
        <v>10.225633753903448</v>
      </c>
      <c r="N12" s="287">
        <v>10.397309248375368</v>
      </c>
      <c r="O12" s="287">
        <v>10.690068422551168</v>
      </c>
      <c r="P12" s="287">
        <v>10.815150340765994</v>
      </c>
      <c r="Q12" s="288">
        <v>10.89792201754539</v>
      </c>
      <c r="R12"/>
      <c r="S12"/>
      <c r="T12"/>
      <c r="U12"/>
      <c r="V12"/>
      <c r="W12"/>
      <c r="X12"/>
      <c r="Y12"/>
      <c r="Z12"/>
    </row>
    <row r="13" spans="1:26" s="8" customFormat="1" ht="19.5" customHeight="1">
      <c r="A13" s="2"/>
      <c r="B13" s="506"/>
      <c r="C13" s="286"/>
      <c r="D13" s="511" t="s">
        <v>212</v>
      </c>
      <c r="E13" s="287">
        <v>13.338481703842234</v>
      </c>
      <c r="F13" s="287">
        <v>14.266924654836242</v>
      </c>
      <c r="G13" s="287">
        <v>12.660913051419218</v>
      </c>
      <c r="H13" s="287">
        <v>12.432603665823509</v>
      </c>
      <c r="I13" s="287">
        <v>12.39379381530825</v>
      </c>
      <c r="J13" s="287">
        <v>11.974249549796415</v>
      </c>
      <c r="K13" s="287">
        <v>13.178251373687687</v>
      </c>
      <c r="L13" s="287">
        <v>12.476539791296528</v>
      </c>
      <c r="M13" s="287">
        <v>13.71129760322294</v>
      </c>
      <c r="N13" s="287">
        <v>12.718402276611959</v>
      </c>
      <c r="O13" s="287">
        <v>12.97814517270464</v>
      </c>
      <c r="P13" s="287">
        <v>12.44037754947405</v>
      </c>
      <c r="Q13" s="288">
        <v>12.862275501985266</v>
      </c>
      <c r="R13"/>
      <c r="S13"/>
      <c r="T13"/>
      <c r="U13"/>
      <c r="V13"/>
      <c r="W13"/>
      <c r="X13"/>
      <c r="Y13"/>
      <c r="Z13"/>
    </row>
    <row r="14" spans="1:26" s="8" customFormat="1" ht="19.5" customHeight="1">
      <c r="A14" s="2"/>
      <c r="B14" s="506"/>
      <c r="C14" s="53"/>
      <c r="D14" s="510" t="s">
        <v>213</v>
      </c>
      <c r="E14" s="287">
        <v>13.187045275330984</v>
      </c>
      <c r="F14" s="287">
        <v>14.108197103969641</v>
      </c>
      <c r="G14" s="287">
        <v>12.823361745990209</v>
      </c>
      <c r="H14" s="287">
        <v>13.568904814760122</v>
      </c>
      <c r="I14" s="287">
        <v>13.745809828869898</v>
      </c>
      <c r="J14" s="287">
        <v>13.744568471793055</v>
      </c>
      <c r="K14" s="287">
        <v>13.587938340457317</v>
      </c>
      <c r="L14" s="287">
        <v>13.161651741754957</v>
      </c>
      <c r="M14" s="287">
        <v>13.413995656971215</v>
      </c>
      <c r="N14" s="287">
        <v>13.55501857141148</v>
      </c>
      <c r="O14" s="287">
        <v>13.811708643054697</v>
      </c>
      <c r="P14" s="287">
        <v>13.785663688943439</v>
      </c>
      <c r="Q14" s="288">
        <v>13.527269545604691</v>
      </c>
    </row>
    <row r="15" spans="1:26" s="8" customFormat="1" ht="19.5" customHeight="1">
      <c r="A15" s="2"/>
      <c r="B15" s="506"/>
      <c r="C15" s="2045" t="s">
        <v>256</v>
      </c>
      <c r="D15" s="2046"/>
      <c r="E15" s="509">
        <v>12.653738387016038</v>
      </c>
      <c r="F15" s="509">
        <v>13.516446550655576</v>
      </c>
      <c r="G15" s="509">
        <v>12.203114407340042</v>
      </c>
      <c r="H15" s="509">
        <v>12.176576903652714</v>
      </c>
      <c r="I15" s="509">
        <v>12.196447641226641</v>
      </c>
      <c r="J15" s="509">
        <v>12.025558261755823</v>
      </c>
      <c r="K15" s="509">
        <v>12.724515744166357</v>
      </c>
      <c r="L15" s="509">
        <v>11.994078816101643</v>
      </c>
      <c r="M15" s="509">
        <v>12.484551547372677</v>
      </c>
      <c r="N15" s="509">
        <v>12.071017103766062</v>
      </c>
      <c r="O15" s="509">
        <v>12.32345833335282</v>
      </c>
      <c r="P15" s="509">
        <v>12.080362296608095</v>
      </c>
      <c r="Q15" s="508">
        <v>12.365489909354661</v>
      </c>
    </row>
    <row r="16" spans="1:26" s="8" customFormat="1" ht="19.5" customHeight="1">
      <c r="A16" s="2"/>
      <c r="B16" s="505">
        <v>4</v>
      </c>
      <c r="C16" s="507" t="s">
        <v>4</v>
      </c>
      <c r="D16" s="511" t="s">
        <v>211</v>
      </c>
      <c r="E16" s="287">
        <v>12.942546754760352</v>
      </c>
      <c r="F16" s="287">
        <v>14.37583951078272</v>
      </c>
      <c r="G16" s="287">
        <v>14.222300447680269</v>
      </c>
      <c r="H16" s="287">
        <v>14.560597090675509</v>
      </c>
      <c r="I16" s="287">
        <v>15.215372145265253</v>
      </c>
      <c r="J16" s="287">
        <v>15.162199940717574</v>
      </c>
      <c r="K16" s="287">
        <v>15.274250797877798</v>
      </c>
      <c r="L16" s="287">
        <v>14.541879676721219</v>
      </c>
      <c r="M16" s="287">
        <v>14.744204179390042</v>
      </c>
      <c r="N16" s="287">
        <v>14.745652465193405</v>
      </c>
      <c r="O16" s="287">
        <v>15.051194173020352</v>
      </c>
      <c r="P16" s="287">
        <v>14.318315062697257</v>
      </c>
      <c r="Q16" s="288">
        <v>14.587127851837582</v>
      </c>
      <c r="R16"/>
      <c r="S16"/>
      <c r="T16"/>
      <c r="U16"/>
      <c r="V16"/>
      <c r="W16"/>
      <c r="X16"/>
      <c r="Y16"/>
      <c r="Z16"/>
    </row>
    <row r="17" spans="1:26" s="8" customFormat="1" ht="19.5" customHeight="1">
      <c r="A17" s="2"/>
      <c r="B17" s="506"/>
      <c r="C17" s="286"/>
      <c r="D17" s="511" t="s">
        <v>212</v>
      </c>
      <c r="E17" s="287">
        <v>11.627768985977267</v>
      </c>
      <c r="F17" s="287">
        <v>12.308176317036294</v>
      </c>
      <c r="G17" s="287">
        <v>11.940043467205529</v>
      </c>
      <c r="H17" s="287">
        <v>12.254534118903138</v>
      </c>
      <c r="I17" s="287">
        <v>12.329916348759271</v>
      </c>
      <c r="J17" s="287">
        <v>13.054995871851812</v>
      </c>
      <c r="K17" s="287">
        <v>12.859853131062192</v>
      </c>
      <c r="L17" s="287">
        <v>12.59952388338883</v>
      </c>
      <c r="M17" s="287">
        <v>12.598342987272916</v>
      </c>
      <c r="N17" s="287">
        <v>12.454993469465668</v>
      </c>
      <c r="O17" s="287">
        <v>13.334184215155096</v>
      </c>
      <c r="P17" s="287">
        <v>12.735308799305953</v>
      </c>
      <c r="Q17" s="288">
        <v>12.507496048437098</v>
      </c>
      <c r="R17"/>
      <c r="S17"/>
      <c r="T17"/>
      <c r="U17"/>
      <c r="V17"/>
      <c r="W17"/>
      <c r="X17"/>
      <c r="Y17"/>
      <c r="Z17"/>
    </row>
    <row r="18" spans="1:26" s="8" customFormat="1" ht="19.5" customHeight="1">
      <c r="A18" s="2"/>
      <c r="B18" s="506"/>
      <c r="C18" s="53"/>
      <c r="D18" s="510" t="s">
        <v>213</v>
      </c>
      <c r="E18" s="287">
        <v>13.195671994009436</v>
      </c>
      <c r="F18" s="287">
        <v>13.869400945870003</v>
      </c>
      <c r="G18" s="287">
        <v>13.217622712329634</v>
      </c>
      <c r="H18" s="287">
        <v>13.876365071595322</v>
      </c>
      <c r="I18" s="287">
        <v>13.824586385754582</v>
      </c>
      <c r="J18" s="287">
        <v>14.513165886778058</v>
      </c>
      <c r="K18" s="287">
        <v>14.244861053237136</v>
      </c>
      <c r="L18" s="287">
        <v>13.628123136234247</v>
      </c>
      <c r="M18" s="287">
        <v>13.851174583006843</v>
      </c>
      <c r="N18" s="287">
        <v>13.85123581118749</v>
      </c>
      <c r="O18" s="287">
        <v>14.230766807556225</v>
      </c>
      <c r="P18" s="287">
        <v>14.481309351304214</v>
      </c>
      <c r="Q18" s="288">
        <v>13.898634325132502</v>
      </c>
    </row>
    <row r="19" spans="1:26" s="8" customFormat="1" ht="19.5" customHeight="1">
      <c r="A19" s="2"/>
      <c r="B19" s="506"/>
      <c r="C19" s="2045" t="s">
        <v>256</v>
      </c>
      <c r="D19" s="2046"/>
      <c r="E19" s="509">
        <v>12.238133203857158</v>
      </c>
      <c r="F19" s="509">
        <v>13.136446253167989</v>
      </c>
      <c r="G19" s="509">
        <v>12.770468073299572</v>
      </c>
      <c r="H19" s="509">
        <v>13.144285768903135</v>
      </c>
      <c r="I19" s="509">
        <v>13.386338424735992</v>
      </c>
      <c r="J19" s="509">
        <v>13.860591158970371</v>
      </c>
      <c r="K19" s="509">
        <v>13.755711078921035</v>
      </c>
      <c r="L19" s="509">
        <v>13.285116920798412</v>
      </c>
      <c r="M19" s="509">
        <v>13.374609870716506</v>
      </c>
      <c r="N19" s="509">
        <v>13.286812837061234</v>
      </c>
      <c r="O19" s="509">
        <v>13.960148008928707</v>
      </c>
      <c r="P19" s="509">
        <v>13.432924095579708</v>
      </c>
      <c r="Q19" s="508">
        <v>13.301030652374681</v>
      </c>
    </row>
    <row r="20" spans="1:26" s="8" customFormat="1" ht="19.5" customHeight="1">
      <c r="A20" s="2"/>
      <c r="B20" s="505">
        <v>5</v>
      </c>
      <c r="C20" s="507" t="s">
        <v>8</v>
      </c>
      <c r="D20" s="511" t="s">
        <v>211</v>
      </c>
      <c r="E20" s="287">
        <v>9.4912219217548763</v>
      </c>
      <c r="F20" s="287">
        <v>12.071267496991851</v>
      </c>
      <c r="G20" s="287">
        <v>13.74422762675267</v>
      </c>
      <c r="H20" s="287">
        <v>11.508106415612632</v>
      </c>
      <c r="I20" s="287">
        <v>12.234524234211385</v>
      </c>
      <c r="J20" s="287">
        <v>11.272363614532727</v>
      </c>
      <c r="K20" s="287">
        <v>12.092516912773741</v>
      </c>
      <c r="L20" s="287">
        <v>11.376578080377351</v>
      </c>
      <c r="M20" s="287">
        <v>11.420644316319581</v>
      </c>
      <c r="N20" s="287">
        <v>11.646206067634379</v>
      </c>
      <c r="O20" s="287">
        <v>13.855977769369455</v>
      </c>
      <c r="P20" s="287">
        <v>13.311787044033668</v>
      </c>
      <c r="Q20" s="288">
        <v>11.908995650712235</v>
      </c>
      <c r="R20"/>
      <c r="S20"/>
      <c r="T20"/>
      <c r="U20"/>
      <c r="V20"/>
      <c r="W20"/>
      <c r="X20"/>
      <c r="Y20"/>
      <c r="Z20"/>
    </row>
    <row r="21" spans="1:26" s="8" customFormat="1" ht="19.5" customHeight="1">
      <c r="A21" s="2"/>
      <c r="B21" s="506"/>
      <c r="C21" s="286"/>
      <c r="D21" s="511" t="s">
        <v>212</v>
      </c>
      <c r="E21" s="287">
        <v>12.610909884707871</v>
      </c>
      <c r="F21" s="287">
        <v>13.871160162825651</v>
      </c>
      <c r="G21" s="287">
        <v>17.216628809230272</v>
      </c>
      <c r="H21" s="287">
        <v>14.485729303210951</v>
      </c>
      <c r="I21" s="287">
        <v>17.397227222954253</v>
      </c>
      <c r="J21" s="287">
        <v>18.642385815375498</v>
      </c>
      <c r="K21" s="287">
        <v>17.128864352332499</v>
      </c>
      <c r="L21" s="287">
        <v>16.615492591619038</v>
      </c>
      <c r="M21" s="287">
        <v>16.083798612282209</v>
      </c>
      <c r="N21" s="287">
        <v>15.754484454541259</v>
      </c>
      <c r="O21" s="287">
        <v>15.297678296710254</v>
      </c>
      <c r="P21" s="287">
        <v>15.430634591772721</v>
      </c>
      <c r="Q21" s="288">
        <v>15.86276087166406</v>
      </c>
      <c r="R21"/>
      <c r="S21"/>
      <c r="T21"/>
      <c r="U21"/>
      <c r="V21"/>
      <c r="W21"/>
      <c r="X21"/>
      <c r="Y21"/>
      <c r="Z21"/>
    </row>
    <row r="22" spans="1:26" s="8" customFormat="1" ht="19.5" customHeight="1">
      <c r="A22" s="2"/>
      <c r="B22" s="506"/>
      <c r="C22" s="53"/>
      <c r="D22" s="510" t="s">
        <v>213</v>
      </c>
      <c r="E22" s="287">
        <v>10.132995499429054</v>
      </c>
      <c r="F22" s="287">
        <v>13.864751658510283</v>
      </c>
      <c r="G22" s="287">
        <v>16.866317711924921</v>
      </c>
      <c r="H22" s="287">
        <v>15.373609380539088</v>
      </c>
      <c r="I22" s="287">
        <v>23.643138626329687</v>
      </c>
      <c r="J22" s="287">
        <v>22.802064496873346</v>
      </c>
      <c r="K22" s="287">
        <v>16.305011078663505</v>
      </c>
      <c r="L22" s="287">
        <v>15.092845761323133</v>
      </c>
      <c r="M22" s="287">
        <v>17.715011277752165</v>
      </c>
      <c r="N22" s="287">
        <v>15.36870330646309</v>
      </c>
      <c r="O22" s="287">
        <v>18.593610389703983</v>
      </c>
      <c r="P22" s="287">
        <v>17.245842435712039</v>
      </c>
      <c r="Q22" s="288">
        <v>16.955586696789432</v>
      </c>
    </row>
    <row r="23" spans="1:26" s="8" customFormat="1" ht="19.5" customHeight="1">
      <c r="A23" s="2"/>
      <c r="B23" s="506"/>
      <c r="C23" s="2045" t="s">
        <v>256</v>
      </c>
      <c r="D23" s="2046"/>
      <c r="E23" s="509">
        <v>10.562074339896416</v>
      </c>
      <c r="F23" s="509">
        <v>13.279873117526424</v>
      </c>
      <c r="G23" s="509">
        <v>15.897164371281088</v>
      </c>
      <c r="H23" s="509">
        <v>13.823646288738127</v>
      </c>
      <c r="I23" s="509">
        <v>18.114316149298901</v>
      </c>
      <c r="J23" s="509">
        <v>17.704481806215746</v>
      </c>
      <c r="K23" s="509">
        <v>15.104486543273712</v>
      </c>
      <c r="L23" s="509">
        <v>14.171693045629436</v>
      </c>
      <c r="M23" s="509">
        <v>15.180733529239266</v>
      </c>
      <c r="N23" s="509">
        <v>14.30870219922048</v>
      </c>
      <c r="O23" s="509">
        <v>16.262040115797387</v>
      </c>
      <c r="P23" s="509">
        <v>15.632951946895432</v>
      </c>
      <c r="Q23" s="508">
        <v>14.999738176197416</v>
      </c>
    </row>
    <row r="24" spans="1:26" s="8" customFormat="1" ht="19.5" customHeight="1">
      <c r="A24" s="2"/>
      <c r="B24" s="505">
        <v>6</v>
      </c>
      <c r="C24" s="507" t="s">
        <v>10</v>
      </c>
      <c r="D24" s="511" t="s">
        <v>211</v>
      </c>
      <c r="E24" s="287">
        <v>18.341191756698212</v>
      </c>
      <c r="F24" s="287">
        <v>18.270948321684255</v>
      </c>
      <c r="G24" s="287">
        <v>19.792605498650062</v>
      </c>
      <c r="H24" s="287">
        <v>17.4940615086824</v>
      </c>
      <c r="I24" s="287">
        <v>17.80935528311354</v>
      </c>
      <c r="J24" s="287">
        <v>18.526070154967904</v>
      </c>
      <c r="K24" s="287">
        <v>18.194308478747235</v>
      </c>
      <c r="L24" s="287">
        <v>17.409729969232146</v>
      </c>
      <c r="M24" s="287">
        <v>17.334589702190684</v>
      </c>
      <c r="N24" s="287">
        <v>17.830795400486803</v>
      </c>
      <c r="O24" s="287">
        <v>16.313090203405178</v>
      </c>
      <c r="P24" s="287">
        <v>17.967689004128818</v>
      </c>
      <c r="Q24" s="288">
        <v>17.87933920021019</v>
      </c>
      <c r="R24"/>
      <c r="S24"/>
      <c r="T24"/>
      <c r="U24"/>
      <c r="V24"/>
      <c r="W24"/>
      <c r="X24"/>
      <c r="Y24"/>
      <c r="Z24"/>
    </row>
    <row r="25" spans="1:26" s="8" customFormat="1" ht="19.5" customHeight="1">
      <c r="A25" s="2"/>
      <c r="B25" s="506"/>
      <c r="C25" s="286"/>
      <c r="D25" s="511" t="s">
        <v>212</v>
      </c>
      <c r="E25" s="287">
        <v>14.537840486747971</v>
      </c>
      <c r="F25" s="287">
        <v>18.589280328197166</v>
      </c>
      <c r="G25" s="287">
        <v>18.941303338001138</v>
      </c>
      <c r="H25" s="287">
        <v>16.395857472565897</v>
      </c>
      <c r="I25" s="287">
        <v>17.456845561414845</v>
      </c>
      <c r="J25" s="287">
        <v>17.430251766764325</v>
      </c>
      <c r="K25" s="287">
        <v>16.916165398667058</v>
      </c>
      <c r="L25" s="287">
        <v>13.600582055769681</v>
      </c>
      <c r="M25" s="287">
        <v>13.282641568188842</v>
      </c>
      <c r="N25" s="287">
        <v>13.932532304157272</v>
      </c>
      <c r="O25" s="287">
        <v>13.961228147610779</v>
      </c>
      <c r="P25" s="287">
        <v>14.522917493742796</v>
      </c>
      <c r="Q25" s="288">
        <v>15.733410108662918</v>
      </c>
      <c r="R25"/>
      <c r="S25"/>
      <c r="T25"/>
      <c r="U25"/>
      <c r="V25"/>
      <c r="W25"/>
      <c r="X25"/>
      <c r="Y25"/>
      <c r="Z25"/>
    </row>
    <row r="26" spans="1:26" s="8" customFormat="1" ht="19.5" customHeight="1">
      <c r="A26" s="2"/>
      <c r="B26" s="506"/>
      <c r="C26" s="53"/>
      <c r="D26" s="510" t="s">
        <v>213</v>
      </c>
      <c r="E26" s="287">
        <v>13.176488348255813</v>
      </c>
      <c r="F26" s="287">
        <v>16.509153863008773</v>
      </c>
      <c r="G26" s="287">
        <v>14.634292121548961</v>
      </c>
      <c r="H26" s="287">
        <v>13.38106899984982</v>
      </c>
      <c r="I26" s="287">
        <v>14.360674492698223</v>
      </c>
      <c r="J26" s="287">
        <v>14.938638343136457</v>
      </c>
      <c r="K26" s="287">
        <v>14.870358615978589</v>
      </c>
      <c r="L26" s="287">
        <v>14.694137841139963</v>
      </c>
      <c r="M26" s="287">
        <v>14.914328123027062</v>
      </c>
      <c r="N26" s="287">
        <v>15.992606956554908</v>
      </c>
      <c r="O26" s="287">
        <v>16.254593430012253</v>
      </c>
      <c r="P26" s="287">
        <v>15.649175244852159</v>
      </c>
      <c r="Q26" s="288">
        <v>14.954986889705467</v>
      </c>
    </row>
    <row r="27" spans="1:26" s="8" customFormat="1" ht="19.5" customHeight="1">
      <c r="A27" s="2"/>
      <c r="B27" s="506"/>
      <c r="C27" s="2045" t="s">
        <v>256</v>
      </c>
      <c r="D27" s="2046"/>
      <c r="E27" s="509">
        <v>14.610841126360238</v>
      </c>
      <c r="F27" s="509">
        <v>17.90962501798429</v>
      </c>
      <c r="G27" s="509">
        <v>17.780823792436177</v>
      </c>
      <c r="H27" s="509">
        <v>15.606189059422871</v>
      </c>
      <c r="I27" s="509">
        <v>16.595792228462852</v>
      </c>
      <c r="J27" s="509">
        <v>16.829327704381839</v>
      </c>
      <c r="K27" s="509">
        <v>16.473196393273604</v>
      </c>
      <c r="L27" s="509">
        <v>14.459982819187854</v>
      </c>
      <c r="M27" s="509">
        <v>14.340480552385028</v>
      </c>
      <c r="N27" s="509">
        <v>15.081618771071817</v>
      </c>
      <c r="O27" s="509">
        <v>14.967448000788968</v>
      </c>
      <c r="P27" s="509">
        <v>15.35332146859289</v>
      </c>
      <c r="Q27" s="508">
        <v>15.797696901399163</v>
      </c>
    </row>
    <row r="28" spans="1:26" s="8" customFormat="1" ht="19.5" customHeight="1">
      <c r="A28" s="2"/>
      <c r="B28" s="505">
        <v>7</v>
      </c>
      <c r="C28" s="507" t="s">
        <v>12</v>
      </c>
      <c r="D28" s="511" t="s">
        <v>211</v>
      </c>
      <c r="E28" s="287">
        <v>13.009187140561451</v>
      </c>
      <c r="F28" s="287">
        <v>16.091751715829652</v>
      </c>
      <c r="G28" s="287">
        <v>14.595426472345631</v>
      </c>
      <c r="H28" s="287">
        <v>15.746663330574027</v>
      </c>
      <c r="I28" s="287">
        <v>15.080739274775434</v>
      </c>
      <c r="J28" s="287">
        <v>16.098400669682114</v>
      </c>
      <c r="K28" s="287">
        <v>13.983061782233571</v>
      </c>
      <c r="L28" s="287">
        <v>14.282084052156762</v>
      </c>
      <c r="M28" s="287">
        <v>14.314750148301574</v>
      </c>
      <c r="N28" s="287">
        <v>14.019928633203952</v>
      </c>
      <c r="O28" s="287">
        <v>14.637333001486713</v>
      </c>
      <c r="P28" s="287">
        <v>15.622610879554211</v>
      </c>
      <c r="Q28" s="288">
        <v>14.759162216230772</v>
      </c>
      <c r="R28"/>
      <c r="S28"/>
      <c r="T28"/>
      <c r="U28"/>
      <c r="V28"/>
      <c r="W28"/>
      <c r="X28"/>
      <c r="Y28"/>
      <c r="Z28"/>
    </row>
    <row r="29" spans="1:26" s="8" customFormat="1" ht="19.5" customHeight="1">
      <c r="A29" s="2"/>
      <c r="B29" s="506"/>
      <c r="C29" s="286"/>
      <c r="D29" s="511" t="s">
        <v>212</v>
      </c>
      <c r="E29" s="287">
        <v>12.630249882679244</v>
      </c>
      <c r="F29" s="287">
        <v>14.098561725892949</v>
      </c>
      <c r="G29" s="287">
        <v>13.693544870258728</v>
      </c>
      <c r="H29" s="287">
        <v>13.894315694730142</v>
      </c>
      <c r="I29" s="287">
        <v>14.443464707167436</v>
      </c>
      <c r="J29" s="287">
        <v>14.496160165480299</v>
      </c>
      <c r="K29" s="287">
        <v>14.019613340144943</v>
      </c>
      <c r="L29" s="287">
        <v>13.878447552091719</v>
      </c>
      <c r="M29" s="287">
        <v>13.326327663252536</v>
      </c>
      <c r="N29" s="287">
        <v>13.411779275515062</v>
      </c>
      <c r="O29" s="287">
        <v>14.489906623941403</v>
      </c>
      <c r="P29" s="287">
        <v>14.392354334478719</v>
      </c>
      <c r="Q29" s="288">
        <v>13.89132034722461</v>
      </c>
      <c r="R29"/>
      <c r="S29"/>
      <c r="T29"/>
      <c r="U29"/>
      <c r="V29"/>
      <c r="W29"/>
      <c r="X29"/>
      <c r="Y29"/>
      <c r="Z29"/>
    </row>
    <row r="30" spans="1:26" s="8" customFormat="1" ht="19.5" customHeight="1">
      <c r="A30" s="2"/>
      <c r="B30" s="506"/>
      <c r="C30" s="53"/>
      <c r="D30" s="510" t="s">
        <v>213</v>
      </c>
      <c r="E30" s="287">
        <v>14.930768894452237</v>
      </c>
      <c r="F30" s="287">
        <v>16.740445767823438</v>
      </c>
      <c r="G30" s="287">
        <v>16.339165399496217</v>
      </c>
      <c r="H30" s="287">
        <v>16.201374113893046</v>
      </c>
      <c r="I30" s="287">
        <v>15.932259196330921</v>
      </c>
      <c r="J30" s="287">
        <v>16.54337609916066</v>
      </c>
      <c r="K30" s="287">
        <v>17.357788447046069</v>
      </c>
      <c r="L30" s="287">
        <v>16.368687236631708</v>
      </c>
      <c r="M30" s="287">
        <v>16.33690347520313</v>
      </c>
      <c r="N30" s="287">
        <v>16.611322699750001</v>
      </c>
      <c r="O30" s="287">
        <v>16.794846788683962</v>
      </c>
      <c r="P30" s="287">
        <v>16.343929783292847</v>
      </c>
      <c r="Q30" s="288">
        <v>16.370714344670116</v>
      </c>
    </row>
    <row r="31" spans="1:26" s="8" customFormat="1" ht="19.5" customHeight="1">
      <c r="A31" s="2"/>
      <c r="B31" s="506"/>
      <c r="C31" s="2045" t="s">
        <v>256</v>
      </c>
      <c r="D31" s="2046"/>
      <c r="E31" s="509">
        <v>12.691200749927573</v>
      </c>
      <c r="F31" s="509">
        <v>14.329952861329005</v>
      </c>
      <c r="G31" s="509">
        <v>13.804352529063763</v>
      </c>
      <c r="H31" s="509">
        <v>14.097745070729982</v>
      </c>
      <c r="I31" s="509">
        <v>14.521535990906804</v>
      </c>
      <c r="J31" s="509">
        <v>14.669041059827236</v>
      </c>
      <c r="K31" s="509">
        <v>14.04603041075832</v>
      </c>
      <c r="L31" s="509">
        <v>13.942657938292257</v>
      </c>
      <c r="M31" s="509">
        <v>13.467103080856095</v>
      </c>
      <c r="N31" s="509">
        <v>13.510825737548254</v>
      </c>
      <c r="O31" s="509">
        <v>14.527022475068289</v>
      </c>
      <c r="P31" s="509">
        <v>14.570307392276415</v>
      </c>
      <c r="Q31" s="508">
        <v>14.006535216056866</v>
      </c>
    </row>
    <row r="32" spans="1:26" s="8" customFormat="1" ht="19.5" customHeight="1">
      <c r="A32" s="2"/>
      <c r="B32" s="505">
        <v>8</v>
      </c>
      <c r="C32" s="507" t="s">
        <v>14</v>
      </c>
      <c r="D32" s="511" t="s">
        <v>211</v>
      </c>
      <c r="E32" s="287">
        <v>13.337810544006704</v>
      </c>
      <c r="F32" s="287">
        <v>14.187647280166667</v>
      </c>
      <c r="G32" s="287">
        <v>13.36001130306507</v>
      </c>
      <c r="H32" s="287">
        <v>12.783040166243214</v>
      </c>
      <c r="I32" s="287">
        <v>13.407872643943369</v>
      </c>
      <c r="J32" s="287">
        <v>12.698169126259256</v>
      </c>
      <c r="K32" s="287">
        <v>12.360142622368196</v>
      </c>
      <c r="L32" s="287">
        <v>12.270773144256065</v>
      </c>
      <c r="M32" s="287">
        <v>12.965956316875822</v>
      </c>
      <c r="N32" s="287">
        <v>13.006810939187224</v>
      </c>
      <c r="O32" s="287">
        <v>13.080203703459807</v>
      </c>
      <c r="P32" s="287">
        <v>13.376388842663568</v>
      </c>
      <c r="Q32" s="288">
        <v>13.021808944195019</v>
      </c>
      <c r="R32"/>
      <c r="S32"/>
      <c r="T32"/>
      <c r="U32"/>
      <c r="V32"/>
      <c r="W32"/>
      <c r="X32"/>
      <c r="Y32"/>
      <c r="Z32"/>
    </row>
    <row r="33" spans="1:26" s="8" customFormat="1" ht="19.5" customHeight="1">
      <c r="A33" s="2"/>
      <c r="B33" s="506"/>
      <c r="C33" s="286"/>
      <c r="D33" s="511" t="s">
        <v>212</v>
      </c>
      <c r="E33" s="287">
        <v>12.200873121506017</v>
      </c>
      <c r="F33" s="287">
        <v>12.9323388471967</v>
      </c>
      <c r="G33" s="287">
        <v>12.640522234307245</v>
      </c>
      <c r="H33" s="287">
        <v>12.975317135009902</v>
      </c>
      <c r="I33" s="287">
        <v>12.456844027033352</v>
      </c>
      <c r="J33" s="287">
        <v>12.822232919718616</v>
      </c>
      <c r="K33" s="287">
        <v>12.865555160183817</v>
      </c>
      <c r="L33" s="287">
        <v>12.210485372624833</v>
      </c>
      <c r="M33" s="287">
        <v>12.35239437676441</v>
      </c>
      <c r="N33" s="287">
        <v>12.601751402373655</v>
      </c>
      <c r="O33" s="287">
        <v>12.932020007312227</v>
      </c>
      <c r="P33" s="287">
        <v>13.083006498769432</v>
      </c>
      <c r="Q33" s="288">
        <v>12.669047208193586</v>
      </c>
      <c r="R33"/>
      <c r="S33"/>
      <c r="T33"/>
      <c r="U33"/>
      <c r="V33"/>
      <c r="W33"/>
      <c r="X33"/>
      <c r="Y33"/>
      <c r="Z33"/>
    </row>
    <row r="34" spans="1:26" s="8" customFormat="1" ht="19.5" customHeight="1">
      <c r="A34" s="2"/>
      <c r="B34" s="506"/>
      <c r="C34" s="53"/>
      <c r="D34" s="510" t="s">
        <v>213</v>
      </c>
      <c r="E34" s="287">
        <v>13.018714658638624</v>
      </c>
      <c r="F34" s="287">
        <v>14.103815181509699</v>
      </c>
      <c r="G34" s="287">
        <v>13.608511462638168</v>
      </c>
      <c r="H34" s="287">
        <v>13.93176657380919</v>
      </c>
      <c r="I34" s="287">
        <v>13.425523407754349</v>
      </c>
      <c r="J34" s="287">
        <v>13.627377144282738</v>
      </c>
      <c r="K34" s="287">
        <v>13.45484002560014</v>
      </c>
      <c r="L34" s="287">
        <v>13.090648483447229</v>
      </c>
      <c r="M34" s="287">
        <v>13.265668181749907</v>
      </c>
      <c r="N34" s="287">
        <v>13.465751478876024</v>
      </c>
      <c r="O34" s="287">
        <v>14.149917708633629</v>
      </c>
      <c r="P34" s="287">
        <v>14.104691279129096</v>
      </c>
      <c r="Q34" s="288">
        <v>13.593354945491935</v>
      </c>
    </row>
    <row r="35" spans="1:26" s="8" customFormat="1" ht="19.5" customHeight="1">
      <c r="A35" s="2"/>
      <c r="B35" s="506"/>
      <c r="C35" s="2045" t="s">
        <v>256</v>
      </c>
      <c r="D35" s="2046"/>
      <c r="E35" s="509">
        <v>12.617987037710158</v>
      </c>
      <c r="F35" s="509">
        <v>13.473598668339907</v>
      </c>
      <c r="G35" s="509">
        <v>13.052712673282588</v>
      </c>
      <c r="H35" s="509">
        <v>13.241233101299855</v>
      </c>
      <c r="I35" s="509">
        <v>12.915771115188653</v>
      </c>
      <c r="J35" s="509">
        <v>13.061506743260569</v>
      </c>
      <c r="K35" s="509">
        <v>12.967829752729035</v>
      </c>
      <c r="L35" s="509">
        <v>12.502020681809297</v>
      </c>
      <c r="M35" s="509">
        <v>12.749867146818991</v>
      </c>
      <c r="N35" s="509">
        <v>12.950710761994836</v>
      </c>
      <c r="O35" s="509">
        <v>13.338634001760443</v>
      </c>
      <c r="P35" s="509">
        <v>13.452900632485949</v>
      </c>
      <c r="Q35" s="508">
        <v>13.021061018547218</v>
      </c>
    </row>
    <row r="36" spans="1:26" s="8" customFormat="1" ht="19.5" customHeight="1">
      <c r="A36" s="2"/>
      <c r="B36" s="505">
        <v>9</v>
      </c>
      <c r="C36" s="507" t="s">
        <v>16</v>
      </c>
      <c r="D36" s="511" t="s">
        <v>211</v>
      </c>
      <c r="E36" s="287">
        <v>11.032273347873808</v>
      </c>
      <c r="F36" s="287">
        <v>12.907322735770624</v>
      </c>
      <c r="G36" s="287">
        <v>11.820989249319371</v>
      </c>
      <c r="H36" s="287">
        <v>11.482237462415361</v>
      </c>
      <c r="I36" s="287">
        <v>11.189518864214937</v>
      </c>
      <c r="J36" s="287">
        <v>11.965334056567409</v>
      </c>
      <c r="K36" s="287">
        <v>11.860891748138034</v>
      </c>
      <c r="L36" s="287">
        <v>11.257594731911379</v>
      </c>
      <c r="M36" s="287">
        <v>11.377086557292891</v>
      </c>
      <c r="N36" s="287">
        <v>11.321027666126275</v>
      </c>
      <c r="O36" s="287">
        <v>10.887170749183923</v>
      </c>
      <c r="P36" s="287">
        <v>11.563313190877746</v>
      </c>
      <c r="Q36" s="288">
        <v>11.500217715247524</v>
      </c>
      <c r="R36"/>
      <c r="S36"/>
      <c r="T36"/>
      <c r="U36"/>
      <c r="V36"/>
      <c r="W36"/>
      <c r="X36"/>
      <c r="Y36"/>
      <c r="Z36"/>
    </row>
    <row r="37" spans="1:26" s="8" customFormat="1" ht="19.5" customHeight="1">
      <c r="A37" s="2"/>
      <c r="B37" s="506"/>
      <c r="C37" s="286"/>
      <c r="D37" s="511" t="s">
        <v>212</v>
      </c>
      <c r="E37" s="287">
        <v>11.059121130038509</v>
      </c>
      <c r="F37" s="287">
        <v>11.862657923373686</v>
      </c>
      <c r="G37" s="287">
        <v>11.343496600444999</v>
      </c>
      <c r="H37" s="287">
        <v>11.838893509454596</v>
      </c>
      <c r="I37" s="287">
        <v>12.190719702067044</v>
      </c>
      <c r="J37" s="287">
        <v>12.200776554513871</v>
      </c>
      <c r="K37" s="287">
        <v>12.03768619389564</v>
      </c>
      <c r="L37" s="287">
        <v>11.630285120450116</v>
      </c>
      <c r="M37" s="287">
        <v>11.912532033382139</v>
      </c>
      <c r="N37" s="287">
        <v>11.960397289747045</v>
      </c>
      <c r="O37" s="287">
        <v>12.057080209554528</v>
      </c>
      <c r="P37" s="287">
        <v>11.856144101844855</v>
      </c>
      <c r="Q37" s="288">
        <v>11.805291136902081</v>
      </c>
      <c r="R37"/>
      <c r="S37"/>
      <c r="T37"/>
      <c r="U37"/>
      <c r="V37"/>
      <c r="W37"/>
      <c r="X37"/>
      <c r="Y37"/>
      <c r="Z37"/>
    </row>
    <row r="38" spans="1:26" s="8" customFormat="1" ht="19.5" customHeight="1">
      <c r="A38" s="2"/>
      <c r="B38" s="506"/>
      <c r="C38" s="53"/>
      <c r="D38" s="510" t="s">
        <v>213</v>
      </c>
      <c r="E38" s="287">
        <v>11.063523689000807</v>
      </c>
      <c r="F38" s="287">
        <v>11.813116998996694</v>
      </c>
      <c r="G38" s="287">
        <v>11.396868957575688</v>
      </c>
      <c r="H38" s="287">
        <v>11.695123414883463</v>
      </c>
      <c r="I38" s="287">
        <v>11.92734965264037</v>
      </c>
      <c r="J38" s="287">
        <v>12.434506231550102</v>
      </c>
      <c r="K38" s="287">
        <v>12.39432861510719</v>
      </c>
      <c r="L38" s="287">
        <v>11.904992882454701</v>
      </c>
      <c r="M38" s="287">
        <v>11.965591396738997</v>
      </c>
      <c r="N38" s="287">
        <v>12.1847586623638</v>
      </c>
      <c r="O38" s="287">
        <v>12.131386980804532</v>
      </c>
      <c r="P38" s="287">
        <v>12.074136573326424</v>
      </c>
      <c r="Q38" s="288">
        <v>11.88904836018957</v>
      </c>
    </row>
    <row r="39" spans="1:26" s="8" customFormat="1" ht="19.5" customHeight="1">
      <c r="A39" s="2"/>
      <c r="B39" s="506"/>
      <c r="C39" s="2045" t="s">
        <v>256</v>
      </c>
      <c r="D39" s="2046"/>
      <c r="E39" s="509">
        <v>11.055547951876669</v>
      </c>
      <c r="F39" s="509">
        <v>11.993363149109243</v>
      </c>
      <c r="G39" s="509">
        <v>11.417143305610258</v>
      </c>
      <c r="H39" s="509">
        <v>11.757253478648529</v>
      </c>
      <c r="I39" s="509">
        <v>11.957368318248218</v>
      </c>
      <c r="J39" s="509">
        <v>12.191608130497936</v>
      </c>
      <c r="K39" s="509">
        <v>12.051764962799071</v>
      </c>
      <c r="L39" s="509">
        <v>11.592773964055505</v>
      </c>
      <c r="M39" s="509">
        <v>11.809970477510891</v>
      </c>
      <c r="N39" s="509">
        <v>11.848754760161913</v>
      </c>
      <c r="O39" s="509">
        <v>11.8078908961916</v>
      </c>
      <c r="P39" s="509">
        <v>11.826337052302557</v>
      </c>
      <c r="Q39" s="508">
        <v>11.76131250478694</v>
      </c>
    </row>
    <row r="40" spans="1:26" s="8" customFormat="1" ht="19.5" customHeight="1">
      <c r="A40" s="2"/>
      <c r="B40" s="505">
        <v>10</v>
      </c>
      <c r="C40" s="507" t="s">
        <v>19</v>
      </c>
      <c r="D40" s="511" t="s">
        <v>211</v>
      </c>
      <c r="E40" s="287">
        <v>10.234358205177303</v>
      </c>
      <c r="F40" s="287">
        <v>11.50558818860892</v>
      </c>
      <c r="G40" s="287">
        <v>11.215559208349903</v>
      </c>
      <c r="H40" s="287">
        <v>11.517264963460773</v>
      </c>
      <c r="I40" s="287">
        <v>10.714595997136829</v>
      </c>
      <c r="J40" s="287">
        <v>10.411885817795351</v>
      </c>
      <c r="K40" s="287">
        <v>9.9652042938767078</v>
      </c>
      <c r="L40" s="287">
        <v>9.9007053900994908</v>
      </c>
      <c r="M40" s="287">
        <v>9.9651969343107432</v>
      </c>
      <c r="N40" s="287">
        <v>10.716734066375034</v>
      </c>
      <c r="O40" s="287">
        <v>12.337293334863753</v>
      </c>
      <c r="P40" s="287">
        <v>12.108708642285972</v>
      </c>
      <c r="Q40" s="288">
        <v>10.803510647989388</v>
      </c>
      <c r="R40"/>
      <c r="S40"/>
      <c r="T40"/>
      <c r="U40"/>
      <c r="V40"/>
      <c r="W40"/>
      <c r="X40"/>
      <c r="Y40"/>
      <c r="Z40"/>
    </row>
    <row r="41" spans="1:26" s="8" customFormat="1" ht="19.5" customHeight="1">
      <c r="A41" s="2"/>
      <c r="B41" s="506"/>
      <c r="C41" s="286"/>
      <c r="D41" s="511" t="s">
        <v>212</v>
      </c>
      <c r="E41" s="287">
        <v>10.777854296814825</v>
      </c>
      <c r="F41" s="287">
        <v>11.869198736969166</v>
      </c>
      <c r="G41" s="287">
        <v>11.494427190656722</v>
      </c>
      <c r="H41" s="287">
        <v>11.881377112397622</v>
      </c>
      <c r="I41" s="287">
        <v>11.881171594248439</v>
      </c>
      <c r="J41" s="287">
        <v>11.933847816004565</v>
      </c>
      <c r="K41" s="287">
        <v>11.843200668096749</v>
      </c>
      <c r="L41" s="287">
        <v>11.031402010568398</v>
      </c>
      <c r="M41" s="287">
        <v>11.065687566999909</v>
      </c>
      <c r="N41" s="287">
        <v>11.374833680081659</v>
      </c>
      <c r="O41" s="287">
        <v>12.413094834751289</v>
      </c>
      <c r="P41" s="287">
        <v>12.437841857505045</v>
      </c>
      <c r="Q41" s="288">
        <v>11.645970389292678</v>
      </c>
      <c r="R41"/>
      <c r="S41"/>
      <c r="T41"/>
      <c r="U41"/>
      <c r="V41"/>
      <c r="W41"/>
      <c r="X41"/>
      <c r="Y41"/>
      <c r="Z41"/>
    </row>
    <row r="42" spans="1:26" s="8" customFormat="1" ht="19.5" customHeight="1">
      <c r="A42" s="2"/>
      <c r="B42" s="506"/>
      <c r="C42" s="53"/>
      <c r="D42" s="510" t="s">
        <v>213</v>
      </c>
      <c r="E42" s="287">
        <v>11.142442747635817</v>
      </c>
      <c r="F42" s="287">
        <v>11.959171188529094</v>
      </c>
      <c r="G42" s="287">
        <v>11.658587762043002</v>
      </c>
      <c r="H42" s="287">
        <v>11.757708494744492</v>
      </c>
      <c r="I42" s="287">
        <v>11.86449391798379</v>
      </c>
      <c r="J42" s="287">
        <v>12.06695067680953</v>
      </c>
      <c r="K42" s="287">
        <v>12.158844444756157</v>
      </c>
      <c r="L42" s="287">
        <v>11.58502116441058</v>
      </c>
      <c r="M42" s="287">
        <v>11.686434546719561</v>
      </c>
      <c r="N42" s="287">
        <v>11.768161893025512</v>
      </c>
      <c r="O42" s="287">
        <v>12.310201840216505</v>
      </c>
      <c r="P42" s="287">
        <v>12.238504738042449</v>
      </c>
      <c r="Q42" s="288">
        <v>11.846670225706934</v>
      </c>
    </row>
    <row r="43" spans="1:26" s="8" customFormat="1" ht="19.5" customHeight="1">
      <c r="A43" s="2"/>
      <c r="B43" s="506"/>
      <c r="C43" s="2045" t="s">
        <v>256</v>
      </c>
      <c r="D43" s="2046"/>
      <c r="E43" s="509">
        <v>10.714093759613576</v>
      </c>
      <c r="F43" s="509">
        <v>11.805132364521533</v>
      </c>
      <c r="G43" s="509">
        <v>11.459895048174483</v>
      </c>
      <c r="H43" s="509">
        <v>11.769521472644339</v>
      </c>
      <c r="I43" s="509">
        <v>11.556676962804882</v>
      </c>
      <c r="J43" s="509">
        <v>11.520152823767427</v>
      </c>
      <c r="K43" s="509">
        <v>11.362441796726435</v>
      </c>
      <c r="L43" s="509">
        <v>10.825790195397525</v>
      </c>
      <c r="M43" s="509">
        <v>10.881810786659168</v>
      </c>
      <c r="N43" s="509">
        <v>11.299910327295544</v>
      </c>
      <c r="O43" s="509">
        <v>12.377083503604632</v>
      </c>
      <c r="P43" s="509">
        <v>12.323222093809402</v>
      </c>
      <c r="Q43" s="508">
        <v>11.473646229707573</v>
      </c>
    </row>
    <row r="44" spans="1:26" s="8" customFormat="1" ht="19.5" customHeight="1">
      <c r="A44" s="2"/>
      <c r="B44" s="505">
        <v>11</v>
      </c>
      <c r="C44" s="507" t="s">
        <v>20</v>
      </c>
      <c r="D44" s="511" t="s">
        <v>211</v>
      </c>
      <c r="E44" s="287">
        <v>7.4714739648561785</v>
      </c>
      <c r="F44" s="287">
        <v>8.031259673019072</v>
      </c>
      <c r="G44" s="287">
        <v>7.6208670072216851</v>
      </c>
      <c r="H44" s="287">
        <v>7.6918569095225724</v>
      </c>
      <c r="I44" s="287">
        <v>8.1469375826850925</v>
      </c>
      <c r="J44" s="287">
        <v>8.1391507247633736</v>
      </c>
      <c r="K44" s="287">
        <v>8.1645064068496254</v>
      </c>
      <c r="L44" s="287">
        <v>7.5173032490827172</v>
      </c>
      <c r="M44" s="287">
        <v>7.9304561953279817</v>
      </c>
      <c r="N44" s="287">
        <v>7.4950809651681665</v>
      </c>
      <c r="O44" s="287">
        <v>7.6696091343997868</v>
      </c>
      <c r="P44" s="287">
        <v>7.1741570547545521</v>
      </c>
      <c r="Q44" s="288">
        <v>7.7335015173439228</v>
      </c>
      <c r="R44"/>
      <c r="S44"/>
      <c r="T44"/>
      <c r="U44"/>
      <c r="V44"/>
      <c r="W44"/>
      <c r="X44"/>
      <c r="Y44"/>
      <c r="Z44"/>
    </row>
    <row r="45" spans="1:26" s="8" customFormat="1" ht="19.5" customHeight="1">
      <c r="A45" s="2"/>
      <c r="B45" s="506"/>
      <c r="C45" s="286"/>
      <c r="D45" s="511" t="s">
        <v>212</v>
      </c>
      <c r="E45" s="287">
        <v>11.921261007960606</v>
      </c>
      <c r="F45" s="287">
        <v>13.535697286319003</v>
      </c>
      <c r="G45" s="287">
        <v>13.501235021539788</v>
      </c>
      <c r="H45" s="287">
        <v>13.216297692599124</v>
      </c>
      <c r="I45" s="287">
        <v>12.630364054630087</v>
      </c>
      <c r="J45" s="287">
        <v>11.899867739977697</v>
      </c>
      <c r="K45" s="287">
        <v>12.265704363476429</v>
      </c>
      <c r="L45" s="287">
        <v>12.637375477642394</v>
      </c>
      <c r="M45" s="287">
        <v>12.672411096747471</v>
      </c>
      <c r="N45" s="287">
        <v>12.260845170158721</v>
      </c>
      <c r="O45" s="287">
        <v>13.138764609668172</v>
      </c>
      <c r="P45" s="287">
        <v>12.719788480751228</v>
      </c>
      <c r="Q45" s="288">
        <v>12.686253941317407</v>
      </c>
      <c r="R45"/>
      <c r="S45"/>
      <c r="T45"/>
      <c r="U45"/>
      <c r="V45"/>
      <c r="W45"/>
      <c r="X45"/>
      <c r="Y45"/>
      <c r="Z45"/>
    </row>
    <row r="46" spans="1:26" s="8" customFormat="1" ht="19.5" customHeight="1">
      <c r="A46" s="2"/>
      <c r="B46" s="506"/>
      <c r="C46" s="53"/>
      <c r="D46" s="510" t="s">
        <v>213</v>
      </c>
      <c r="E46" s="287">
        <v>12.130771300060301</v>
      </c>
      <c r="F46" s="287">
        <v>13.413848943313649</v>
      </c>
      <c r="G46" s="287">
        <v>12.300060461421969</v>
      </c>
      <c r="H46" s="287">
        <v>12.935790992624771</v>
      </c>
      <c r="I46" s="287">
        <v>12.976578124574427</v>
      </c>
      <c r="J46" s="287">
        <v>13.031046503336327</v>
      </c>
      <c r="K46" s="287">
        <v>12.990324909020506</v>
      </c>
      <c r="L46" s="287">
        <v>12.743434657843506</v>
      </c>
      <c r="M46" s="287">
        <v>13.059345813444438</v>
      </c>
      <c r="N46" s="287">
        <v>12.704448858479392</v>
      </c>
      <c r="O46" s="287">
        <v>12.604057237808693</v>
      </c>
      <c r="P46" s="287">
        <v>13.187574136849662</v>
      </c>
      <c r="Q46" s="288">
        <v>12.828632115612146</v>
      </c>
    </row>
    <row r="47" spans="1:26" s="8" customFormat="1" ht="19.5" customHeight="1">
      <c r="A47" s="2"/>
      <c r="B47" s="506"/>
      <c r="C47" s="2045" t="s">
        <v>256</v>
      </c>
      <c r="D47" s="2046"/>
      <c r="E47" s="509">
        <v>9.8848108733732438</v>
      </c>
      <c r="F47" s="509">
        <v>10.997425886491227</v>
      </c>
      <c r="G47" s="509">
        <v>10.701761076237071</v>
      </c>
      <c r="H47" s="509">
        <v>10.757306902617557</v>
      </c>
      <c r="I47" s="509">
        <v>10.834440236814123</v>
      </c>
      <c r="J47" s="509">
        <v>10.672818568008832</v>
      </c>
      <c r="K47" s="509">
        <v>10.902313899188007</v>
      </c>
      <c r="L47" s="509">
        <v>10.590099213806507</v>
      </c>
      <c r="M47" s="509">
        <v>10.789519684476812</v>
      </c>
      <c r="N47" s="509">
        <v>10.311872475457044</v>
      </c>
      <c r="O47" s="509">
        <v>10.70637482490714</v>
      </c>
      <c r="P47" s="509">
        <v>10.453577072344997</v>
      </c>
      <c r="Q47" s="508">
        <v>10.618011563179268</v>
      </c>
    </row>
    <row r="48" spans="1:26" s="8" customFormat="1" ht="19.5" customHeight="1">
      <c r="B48" s="1790">
        <v>12</v>
      </c>
      <c r="C48" s="2047" t="s">
        <v>268</v>
      </c>
      <c r="D48" s="1791" t="s">
        <v>211</v>
      </c>
      <c r="E48" s="1792">
        <v>20.203241110758988</v>
      </c>
      <c r="F48" s="1792">
        <v>97.354395754184665</v>
      </c>
      <c r="G48" s="1792">
        <v>70.230034922812109</v>
      </c>
      <c r="H48" s="1792">
        <v>15.036276878095837</v>
      </c>
      <c r="I48" s="1792">
        <v>13.996630931784003</v>
      </c>
      <c r="J48" s="1792">
        <v>15.199943820369487</v>
      </c>
      <c r="K48" s="1792">
        <v>14.124789264622896</v>
      </c>
      <c r="L48" s="1792">
        <v>12.97722049223888</v>
      </c>
      <c r="M48" s="1792">
        <v>13.703063335651226</v>
      </c>
      <c r="N48" s="1792">
        <v>13.936749816859223</v>
      </c>
      <c r="O48" s="1792">
        <v>14.912184695838581</v>
      </c>
      <c r="P48" s="1792">
        <v>14.2398760184492</v>
      </c>
      <c r="Q48" s="1793">
        <v>15.658017121845967</v>
      </c>
    </row>
    <row r="49" spans="1:26" s="8" customFormat="1" ht="19.5" customHeight="1">
      <c r="A49" s="2"/>
      <c r="B49" s="570"/>
      <c r="C49" s="2048"/>
      <c r="D49" s="510"/>
      <c r="E49" s="287" t="s">
        <v>83</v>
      </c>
      <c r="F49" s="287" t="s">
        <v>83</v>
      </c>
      <c r="G49" s="287" t="s">
        <v>83</v>
      </c>
      <c r="H49" s="287" t="s">
        <v>83</v>
      </c>
      <c r="I49" s="287" t="s">
        <v>83</v>
      </c>
      <c r="J49" s="287" t="s">
        <v>83</v>
      </c>
      <c r="K49" s="287" t="s">
        <v>83</v>
      </c>
      <c r="L49" s="287" t="s">
        <v>83</v>
      </c>
      <c r="M49" s="287" t="s">
        <v>83</v>
      </c>
      <c r="N49" s="287" t="s">
        <v>83</v>
      </c>
      <c r="O49" s="287" t="s">
        <v>83</v>
      </c>
      <c r="P49" s="287" t="s">
        <v>83</v>
      </c>
      <c r="Q49" s="288" t="s">
        <v>83</v>
      </c>
      <c r="R49"/>
      <c r="S49"/>
      <c r="T49"/>
      <c r="U49"/>
      <c r="V49"/>
      <c r="W49"/>
      <c r="X49"/>
      <c r="Y49"/>
      <c r="Z49"/>
    </row>
    <row r="50" spans="1:26" s="8" customFormat="1" ht="19.5" customHeight="1">
      <c r="A50" s="2"/>
      <c r="B50" s="506"/>
      <c r="C50" s="2045" t="s">
        <v>256</v>
      </c>
      <c r="D50" s="2046"/>
      <c r="E50" s="509">
        <v>20.203241110758988</v>
      </c>
      <c r="F50" s="509">
        <v>97.354395754184665</v>
      </c>
      <c r="G50" s="509">
        <v>70.230034922812109</v>
      </c>
      <c r="H50" s="509">
        <v>15.036276878095837</v>
      </c>
      <c r="I50" s="509">
        <v>13.996630931784003</v>
      </c>
      <c r="J50" s="509">
        <v>15.199943820369487</v>
      </c>
      <c r="K50" s="509">
        <v>14.124789264622896</v>
      </c>
      <c r="L50" s="509">
        <v>12.97722049223888</v>
      </c>
      <c r="M50" s="509">
        <v>13.703063335651226</v>
      </c>
      <c r="N50" s="509">
        <v>13.936749816859223</v>
      </c>
      <c r="O50" s="509">
        <v>14.912184695838581</v>
      </c>
      <c r="P50" s="509">
        <v>14.2398760184492</v>
      </c>
      <c r="Q50" s="508">
        <v>15.658017121845967</v>
      </c>
    </row>
    <row r="51" spans="1:26" s="8" customFormat="1" ht="19.5" customHeight="1">
      <c r="A51" s="2"/>
      <c r="B51" s="505">
        <v>13</v>
      </c>
      <c r="C51" s="507" t="s">
        <v>22</v>
      </c>
      <c r="D51" s="511" t="s">
        <v>211</v>
      </c>
      <c r="E51" s="287">
        <v>8.4824932961039767</v>
      </c>
      <c r="F51" s="287">
        <v>9.9125018732991741</v>
      </c>
      <c r="G51" s="287">
        <v>9.9632343917230788</v>
      </c>
      <c r="H51" s="287">
        <v>9.9658455372035295</v>
      </c>
      <c r="I51" s="287">
        <v>9.8804964753802231</v>
      </c>
      <c r="J51" s="287">
        <v>9.9004432984706039</v>
      </c>
      <c r="K51" s="287">
        <v>10.007068820305959</v>
      </c>
      <c r="L51" s="287">
        <v>9.7482802912189364</v>
      </c>
      <c r="M51" s="287">
        <v>9.8069404362524715</v>
      </c>
      <c r="N51" s="287">
        <v>9.7999216357849441</v>
      </c>
      <c r="O51" s="287">
        <v>9.7652234839473646</v>
      </c>
      <c r="P51" s="287">
        <v>9.8132751000873704</v>
      </c>
      <c r="Q51" s="288">
        <v>9.7841262733185097</v>
      </c>
      <c r="R51"/>
      <c r="S51"/>
      <c r="T51"/>
      <c r="U51"/>
      <c r="V51"/>
      <c r="W51"/>
      <c r="X51"/>
      <c r="Y51"/>
      <c r="Z51"/>
    </row>
    <row r="52" spans="1:26" s="8" customFormat="1" ht="19.5" customHeight="1">
      <c r="A52" s="2"/>
      <c r="B52" s="506"/>
      <c r="C52" s="286"/>
      <c r="D52" s="511" t="s">
        <v>212</v>
      </c>
      <c r="E52" s="287">
        <v>8.6322401007804608</v>
      </c>
      <c r="F52" s="287">
        <v>11.451404632254583</v>
      </c>
      <c r="G52" s="287">
        <v>11.510013088558775</v>
      </c>
      <c r="H52" s="287">
        <v>11.513028637412337</v>
      </c>
      <c r="I52" s="287">
        <v>11.414429473230298</v>
      </c>
      <c r="J52" s="287">
        <v>11.437472735830774</v>
      </c>
      <c r="K52" s="287">
        <v>11.560654875618466</v>
      </c>
      <c r="L52" s="287">
        <v>11.261689356207359</v>
      </c>
      <c r="M52" s="287">
        <v>11.329456063024407</v>
      </c>
      <c r="N52" s="287">
        <v>11.321346940650878</v>
      </c>
      <c r="O52" s="287">
        <v>11.281261736171317</v>
      </c>
      <c r="P52" s="287">
        <v>11.336772186443428</v>
      </c>
      <c r="Q52" s="288">
        <v>10.957971898922294</v>
      </c>
      <c r="R52"/>
      <c r="S52"/>
      <c r="T52"/>
      <c r="U52"/>
      <c r="V52"/>
      <c r="W52"/>
      <c r="X52"/>
      <c r="Y52"/>
      <c r="Z52"/>
    </row>
    <row r="53" spans="1:26" s="8" customFormat="1" ht="19.5" customHeight="1">
      <c r="A53" s="2"/>
      <c r="B53" s="506"/>
      <c r="C53" s="53"/>
      <c r="D53" s="510" t="s">
        <v>213</v>
      </c>
      <c r="E53" s="287">
        <v>17.332964717183053</v>
      </c>
      <c r="F53" s="287">
        <v>18.185136338506865</v>
      </c>
      <c r="G53" s="287">
        <v>18.278190326019431</v>
      </c>
      <c r="H53" s="287">
        <v>18.282989550611298</v>
      </c>
      <c r="I53" s="287">
        <v>18.126409385611296</v>
      </c>
      <c r="J53" s="287">
        <v>18.163016615194692</v>
      </c>
      <c r="K53" s="287">
        <v>18.358633359143496</v>
      </c>
      <c r="L53" s="287">
        <v>17.883869759424108</v>
      </c>
      <c r="M53" s="287">
        <v>17.991481402037628</v>
      </c>
      <c r="N53" s="287">
        <v>17.978620383246032</v>
      </c>
      <c r="O53" s="287">
        <v>17.914940373465864</v>
      </c>
      <c r="P53" s="287">
        <v>18.003085763482762</v>
      </c>
      <c r="Q53" s="288">
        <v>18.048277611612399</v>
      </c>
    </row>
    <row r="54" spans="1:26" s="8" customFormat="1" ht="19.5" customHeight="1">
      <c r="A54" s="2"/>
      <c r="B54" s="506"/>
      <c r="C54" s="2045" t="s">
        <v>256</v>
      </c>
      <c r="D54" s="2046"/>
      <c r="E54" s="509">
        <v>8.744685331767668</v>
      </c>
      <c r="F54" s="509">
        <v>11.355509992305777</v>
      </c>
      <c r="G54" s="509">
        <v>11.413627398665643</v>
      </c>
      <c r="H54" s="509">
        <v>11.416618044138188</v>
      </c>
      <c r="I54" s="509">
        <v>11.318844479436404</v>
      </c>
      <c r="J54" s="509">
        <v>11.341695059631832</v>
      </c>
      <c r="K54" s="509">
        <v>11.463845108269609</v>
      </c>
      <c r="L54" s="509">
        <v>11.167383242472212</v>
      </c>
      <c r="M54" s="509">
        <v>11.234582467490073</v>
      </c>
      <c r="N54" s="509">
        <v>11.226541645997228</v>
      </c>
      <c r="O54" s="509">
        <v>11.186791758126613</v>
      </c>
      <c r="P54" s="509">
        <v>11.241837447864642</v>
      </c>
      <c r="Q54" s="508">
        <v>10.942408076775607</v>
      </c>
    </row>
    <row r="55" spans="1:26" s="8" customFormat="1" ht="19.5" customHeight="1">
      <c r="A55" s="2"/>
      <c r="B55" s="505">
        <v>14</v>
      </c>
      <c r="C55" s="507" t="s">
        <v>24</v>
      </c>
      <c r="D55" s="511" t="s">
        <v>211</v>
      </c>
      <c r="E55" s="287">
        <v>14.515193684158717</v>
      </c>
      <c r="F55" s="287">
        <v>19.400961250646578</v>
      </c>
      <c r="G55" s="287">
        <v>16.57907634648819</v>
      </c>
      <c r="H55" s="287">
        <v>16.264674891525353</v>
      </c>
      <c r="I55" s="287">
        <v>16.621217224098313</v>
      </c>
      <c r="J55" s="287">
        <v>15.983415061901747</v>
      </c>
      <c r="K55" s="287">
        <v>19.032925050159967</v>
      </c>
      <c r="L55" s="287">
        <v>17.19777226666185</v>
      </c>
      <c r="M55" s="287">
        <v>16.039804097254432</v>
      </c>
      <c r="N55" s="287">
        <v>18.877263225119314</v>
      </c>
      <c r="O55" s="287">
        <v>15.433879315534099</v>
      </c>
      <c r="P55" s="287">
        <v>15.657410483521735</v>
      </c>
      <c r="Q55" s="288">
        <v>16.565148771473268</v>
      </c>
      <c r="R55"/>
      <c r="S55"/>
      <c r="T55"/>
      <c r="U55"/>
      <c r="V55"/>
      <c r="W55"/>
      <c r="X55"/>
      <c r="Y55"/>
      <c r="Z55"/>
    </row>
    <row r="56" spans="1:26" s="8" customFormat="1" ht="19.5" customHeight="1">
      <c r="A56" s="2"/>
      <c r="B56" s="506"/>
      <c r="C56" s="286"/>
      <c r="D56" s="511" t="s">
        <v>212</v>
      </c>
      <c r="E56" s="287">
        <v>25.123035857399483</v>
      </c>
      <c r="F56" s="287">
        <v>24.860103329242897</v>
      </c>
      <c r="G56" s="287">
        <v>29.400890395561039</v>
      </c>
      <c r="H56" s="287">
        <v>31.923127081776471</v>
      </c>
      <c r="I56" s="287">
        <v>26.080462274810458</v>
      </c>
      <c r="J56" s="287">
        <v>27.276328497577602</v>
      </c>
      <c r="K56" s="287">
        <v>29.876667135572433</v>
      </c>
      <c r="L56" s="287">
        <v>26.154922136592614</v>
      </c>
      <c r="M56" s="287">
        <v>26.378652705526445</v>
      </c>
      <c r="N56" s="287">
        <v>15.361432855801308</v>
      </c>
      <c r="O56" s="287">
        <v>15.307333008523131</v>
      </c>
      <c r="P56" s="287">
        <v>20.568030546619518</v>
      </c>
      <c r="Q56" s="288">
        <v>21.50124744567578</v>
      </c>
      <c r="R56"/>
      <c r="S56"/>
      <c r="T56"/>
      <c r="U56"/>
      <c r="V56"/>
      <c r="W56"/>
      <c r="X56"/>
      <c r="Y56"/>
      <c r="Z56"/>
    </row>
    <row r="57" spans="1:26" s="8" customFormat="1" ht="19.5" customHeight="1">
      <c r="A57" s="2"/>
      <c r="B57" s="506"/>
      <c r="C57" s="53"/>
      <c r="D57" s="510" t="s">
        <v>213</v>
      </c>
      <c r="E57" s="287">
        <v>18.74230913252833</v>
      </c>
      <c r="F57" s="287">
        <v>19.572477456498479</v>
      </c>
      <c r="G57" s="287">
        <v>18.720053785673208</v>
      </c>
      <c r="H57" s="287">
        <v>19.058581198994904</v>
      </c>
      <c r="I57" s="287">
        <v>17.573413995356631</v>
      </c>
      <c r="J57" s="287">
        <v>18.386766189012341</v>
      </c>
      <c r="K57" s="287">
        <v>18.332792048260551</v>
      </c>
      <c r="L57" s="287">
        <v>17.251176120677556</v>
      </c>
      <c r="M57" s="287">
        <v>18.173538920898608</v>
      </c>
      <c r="N57" s="287">
        <v>18.691615438923186</v>
      </c>
      <c r="O57" s="287">
        <v>19.676338472327231</v>
      </c>
      <c r="P57" s="287">
        <v>17.652361023892389</v>
      </c>
      <c r="Q57" s="288">
        <v>18.468179793702671</v>
      </c>
    </row>
    <row r="58" spans="1:26" s="8" customFormat="1" ht="19.5" customHeight="1">
      <c r="A58" s="2"/>
      <c r="B58" s="506"/>
      <c r="C58" s="2045" t="s">
        <v>256</v>
      </c>
      <c r="D58" s="2046"/>
      <c r="E58" s="509">
        <v>16.207484241111256</v>
      </c>
      <c r="F58" s="509">
        <v>20.481456797716703</v>
      </c>
      <c r="G58" s="509">
        <v>18.648412457493947</v>
      </c>
      <c r="H58" s="509">
        <v>18.220250510052498</v>
      </c>
      <c r="I58" s="509">
        <v>18.203877013558099</v>
      </c>
      <c r="J58" s="509">
        <v>17.743769784261804</v>
      </c>
      <c r="K58" s="509">
        <v>20.946455907381829</v>
      </c>
      <c r="L58" s="509">
        <v>18.733318211295895</v>
      </c>
      <c r="M58" s="509">
        <v>17.635032271435716</v>
      </c>
      <c r="N58" s="509">
        <v>17.391353766741709</v>
      </c>
      <c r="O58" s="509">
        <v>15.484515587989941</v>
      </c>
      <c r="P58" s="509">
        <v>16.810713473701718</v>
      </c>
      <c r="Q58" s="508">
        <v>17.717592557391718</v>
      </c>
    </row>
    <row r="59" spans="1:26" s="8" customFormat="1" ht="19.5" customHeight="1">
      <c r="A59" s="2"/>
      <c r="B59" s="505">
        <v>15</v>
      </c>
      <c r="C59" s="507" t="s">
        <v>26</v>
      </c>
      <c r="D59" s="511" t="s">
        <v>211</v>
      </c>
      <c r="E59" s="287">
        <v>15.10204671949241</v>
      </c>
      <c r="F59" s="287">
        <v>10.216458702515856</v>
      </c>
      <c r="G59" s="287">
        <v>21.246787545771035</v>
      </c>
      <c r="H59" s="287">
        <v>16.508944887932781</v>
      </c>
      <c r="I59" s="287">
        <v>16.714064546598575</v>
      </c>
      <c r="J59" s="287">
        <v>18.674887959817163</v>
      </c>
      <c r="K59" s="287">
        <v>20.175212229378154</v>
      </c>
      <c r="L59" s="287">
        <v>16.072879709499055</v>
      </c>
      <c r="M59" s="287">
        <v>14.844998136820205</v>
      </c>
      <c r="N59" s="287">
        <v>14.332111187407577</v>
      </c>
      <c r="O59" s="287">
        <v>14.544177634247408</v>
      </c>
      <c r="P59" s="287">
        <v>17.044358535591893</v>
      </c>
      <c r="Q59" s="288">
        <v>15.813706272605685</v>
      </c>
      <c r="R59"/>
      <c r="S59"/>
      <c r="T59"/>
      <c r="U59"/>
      <c r="V59"/>
      <c r="W59"/>
      <c r="X59"/>
      <c r="Y59"/>
      <c r="Z59"/>
    </row>
    <row r="60" spans="1:26" s="8" customFormat="1" ht="19.5" customHeight="1">
      <c r="A60" s="2"/>
      <c r="B60" s="506"/>
      <c r="C60" s="286"/>
      <c r="D60" s="511" t="s">
        <v>212</v>
      </c>
      <c r="E60" s="287">
        <v>14.148451392832325</v>
      </c>
      <c r="F60" s="287">
        <v>11.251317911600704</v>
      </c>
      <c r="G60" s="287">
        <v>14.564559271409184</v>
      </c>
      <c r="H60" s="287">
        <v>13.358950494440322</v>
      </c>
      <c r="I60" s="287">
        <v>14.320148162782456</v>
      </c>
      <c r="J60" s="287">
        <v>14.208295369889768</v>
      </c>
      <c r="K60" s="287">
        <v>14.562447898406266</v>
      </c>
      <c r="L60" s="287">
        <v>12.852847438212574</v>
      </c>
      <c r="M60" s="287">
        <v>13.183779671753808</v>
      </c>
      <c r="N60" s="287">
        <v>14.4738212671821</v>
      </c>
      <c r="O60" s="287">
        <v>13.768621227565131</v>
      </c>
      <c r="P60" s="287">
        <v>13.90650734595695</v>
      </c>
      <c r="Q60" s="288">
        <v>13.74906441057721</v>
      </c>
      <c r="R60"/>
      <c r="S60"/>
      <c r="T60"/>
      <c r="U60"/>
      <c r="V60"/>
      <c r="W60"/>
      <c r="X60"/>
      <c r="Y60"/>
      <c r="Z60"/>
    </row>
    <row r="61" spans="1:26" s="8" customFormat="1" ht="19.5" customHeight="1">
      <c r="A61" s="2"/>
      <c r="B61" s="506"/>
      <c r="C61" s="53"/>
      <c r="D61" s="510" t="s">
        <v>213</v>
      </c>
      <c r="E61" s="287">
        <v>16.548175736324385</v>
      </c>
      <c r="F61" s="287">
        <v>25.670428309674691</v>
      </c>
      <c r="G61" s="287">
        <v>25.40716315742868</v>
      </c>
      <c r="H61" s="287">
        <v>17.874073053141419</v>
      </c>
      <c r="I61" s="287">
        <v>19.111221804821287</v>
      </c>
      <c r="J61" s="287">
        <v>19.068821491579829</v>
      </c>
      <c r="K61" s="287">
        <v>19.920567640924407</v>
      </c>
      <c r="L61" s="287">
        <v>17.962582306795284</v>
      </c>
      <c r="M61" s="287">
        <v>18.408381338942778</v>
      </c>
      <c r="N61" s="287">
        <v>18.002901117634231</v>
      </c>
      <c r="O61" s="287">
        <v>19.009772523618285</v>
      </c>
      <c r="P61" s="287">
        <v>18.412281246820854</v>
      </c>
      <c r="Q61" s="288">
        <v>19.177292530424232</v>
      </c>
    </row>
    <row r="62" spans="1:26" s="8" customFormat="1" ht="19.5" customHeight="1">
      <c r="A62" s="2"/>
      <c r="B62" s="506"/>
      <c r="C62" s="2045" t="s">
        <v>256</v>
      </c>
      <c r="D62" s="2046"/>
      <c r="E62" s="509">
        <v>14.958019368197757</v>
      </c>
      <c r="F62" s="509">
        <v>10.740763153194848</v>
      </c>
      <c r="G62" s="509">
        <v>19.502677736709721</v>
      </c>
      <c r="H62" s="509">
        <v>15.728614447338879</v>
      </c>
      <c r="I62" s="509">
        <v>16.133881531572555</v>
      </c>
      <c r="J62" s="509">
        <v>17.387316249683206</v>
      </c>
      <c r="K62" s="509">
        <v>18.33604036832115</v>
      </c>
      <c r="L62" s="509">
        <v>15.367490958546373</v>
      </c>
      <c r="M62" s="509">
        <v>14.620187146042904</v>
      </c>
      <c r="N62" s="509">
        <v>14.440401283442023</v>
      </c>
      <c r="O62" s="509">
        <v>14.48545060148788</v>
      </c>
      <c r="P62" s="509">
        <v>16.317512489593856</v>
      </c>
      <c r="Q62" s="508">
        <v>15.418988822959381</v>
      </c>
    </row>
    <row r="63" spans="1:26" s="8" customFormat="1" ht="19.5" customHeight="1">
      <c r="A63" s="2"/>
      <c r="B63" s="505">
        <v>16</v>
      </c>
      <c r="C63" s="507" t="s">
        <v>238</v>
      </c>
      <c r="D63" s="511" t="s">
        <v>211</v>
      </c>
      <c r="E63" s="287">
        <v>10.819853518398286</v>
      </c>
      <c r="F63" s="287">
        <v>10.964558652461928</v>
      </c>
      <c r="G63" s="287">
        <v>10.823621914913131</v>
      </c>
      <c r="H63" s="287">
        <v>11.105194033156046</v>
      </c>
      <c r="I63" s="287">
        <v>11.210555507417112</v>
      </c>
      <c r="J63" s="287">
        <v>11.413421296551862</v>
      </c>
      <c r="K63" s="287">
        <v>11.559372038667933</v>
      </c>
      <c r="L63" s="287">
        <v>11.114556140854692</v>
      </c>
      <c r="M63" s="287">
        <v>10.895157552565792</v>
      </c>
      <c r="N63" s="287">
        <v>10.852714764207079</v>
      </c>
      <c r="O63" s="287">
        <v>11.248768786830873</v>
      </c>
      <c r="P63" s="287">
        <v>11.326799174353635</v>
      </c>
      <c r="Q63" s="288">
        <v>11.101283369639802</v>
      </c>
      <c r="R63"/>
      <c r="S63"/>
      <c r="T63"/>
      <c r="U63"/>
      <c r="V63"/>
      <c r="W63"/>
      <c r="X63"/>
      <c r="Y63"/>
      <c r="Z63"/>
    </row>
    <row r="64" spans="1:26" s="8" customFormat="1" ht="19.5" customHeight="1">
      <c r="A64" s="2"/>
      <c r="B64" s="506"/>
      <c r="C64" s="286"/>
      <c r="D64" s="511" t="s">
        <v>212</v>
      </c>
      <c r="E64" s="287">
        <v>10.742447058249814</v>
      </c>
      <c r="F64" s="287">
        <v>10.957306503880925</v>
      </c>
      <c r="G64" s="287">
        <v>10.869801809301249</v>
      </c>
      <c r="H64" s="287">
        <v>11.029004628129822</v>
      </c>
      <c r="I64" s="287">
        <v>11.19021402312338</v>
      </c>
      <c r="J64" s="287">
        <v>11.342227896265566</v>
      </c>
      <c r="K64" s="287">
        <v>11.511590763347211</v>
      </c>
      <c r="L64" s="287">
        <v>10.968477997256475</v>
      </c>
      <c r="M64" s="287">
        <v>10.962309340952086</v>
      </c>
      <c r="N64" s="287">
        <v>11.005101798586391</v>
      </c>
      <c r="O64" s="287">
        <v>11.448113260004769</v>
      </c>
      <c r="P64" s="287">
        <v>11.42161452727936</v>
      </c>
      <c r="Q64" s="288">
        <v>11.112220053112999</v>
      </c>
      <c r="R64"/>
      <c r="S64"/>
      <c r="T64"/>
      <c r="U64"/>
      <c r="V64"/>
      <c r="W64"/>
      <c r="X64"/>
      <c r="Y64"/>
      <c r="Z64"/>
    </row>
    <row r="65" spans="1:26" s="8" customFormat="1" ht="19.5" customHeight="1">
      <c r="A65" s="2"/>
      <c r="B65" s="506"/>
      <c r="C65" s="53"/>
      <c r="D65" s="510" t="s">
        <v>213</v>
      </c>
      <c r="E65" s="287">
        <v>11.006212512464176</v>
      </c>
      <c r="F65" s="287">
        <v>11.243036953502614</v>
      </c>
      <c r="G65" s="287">
        <v>11.129211212166654</v>
      </c>
      <c r="H65" s="287">
        <v>11.300856982808352</v>
      </c>
      <c r="I65" s="287">
        <v>11.417171532917884</v>
      </c>
      <c r="J65" s="287">
        <v>11.460442496761397</v>
      </c>
      <c r="K65" s="287">
        <v>11.526822154215701</v>
      </c>
      <c r="L65" s="287">
        <v>11.115140610838312</v>
      </c>
      <c r="M65" s="287">
        <v>10.984423330742711</v>
      </c>
      <c r="N65" s="287">
        <v>11.107802852421086</v>
      </c>
      <c r="O65" s="287">
        <v>11.643334808149948</v>
      </c>
      <c r="P65" s="287">
        <v>11.721308494290373</v>
      </c>
      <c r="Q65" s="288">
        <v>11.301235485727977</v>
      </c>
    </row>
    <row r="66" spans="1:26" s="8" customFormat="1" ht="19.5" customHeight="1">
      <c r="A66" s="2"/>
      <c r="B66" s="506"/>
      <c r="C66" s="2045" t="s">
        <v>256</v>
      </c>
      <c r="D66" s="2046"/>
      <c r="E66" s="509">
        <v>10.82056559336268</v>
      </c>
      <c r="F66" s="509">
        <v>11.035548476522784</v>
      </c>
      <c r="G66" s="509">
        <v>10.93623331675893</v>
      </c>
      <c r="H66" s="509">
        <v>11.107955357816074</v>
      </c>
      <c r="I66" s="509">
        <v>11.253462928325344</v>
      </c>
      <c r="J66" s="509">
        <v>11.380429809114348</v>
      </c>
      <c r="K66" s="509">
        <v>11.519482109302494</v>
      </c>
      <c r="L66" s="509">
        <v>11.019968177307266</v>
      </c>
      <c r="M66" s="509">
        <v>10.963027378452095</v>
      </c>
      <c r="N66" s="509">
        <v>11.020610010725182</v>
      </c>
      <c r="O66" s="509">
        <v>11.485112500209127</v>
      </c>
      <c r="P66" s="509">
        <v>11.495379668418739</v>
      </c>
      <c r="Q66" s="508">
        <v>11.162966532619397</v>
      </c>
    </row>
    <row r="67" spans="1:26" s="8" customFormat="1" ht="19.5" customHeight="1">
      <c r="A67" s="2"/>
      <c r="B67" s="505">
        <v>17</v>
      </c>
      <c r="C67" s="507" t="s">
        <v>270</v>
      </c>
      <c r="D67" s="511" t="s">
        <v>211</v>
      </c>
      <c r="E67" s="287">
        <v>11.160686235758948</v>
      </c>
      <c r="F67" s="287">
        <v>11.703962493708364</v>
      </c>
      <c r="G67" s="287">
        <v>11.407710569223326</v>
      </c>
      <c r="H67" s="287">
        <v>11.571902497146301</v>
      </c>
      <c r="I67" s="287">
        <v>11.494794762239664</v>
      </c>
      <c r="J67" s="287">
        <v>11.845829808501579</v>
      </c>
      <c r="K67" s="287">
        <v>11.886898363335998</v>
      </c>
      <c r="L67" s="287">
        <v>11.258104799985389</v>
      </c>
      <c r="M67" s="287">
        <v>11.477141146368432</v>
      </c>
      <c r="N67" s="287">
        <v>11.583002630544375</v>
      </c>
      <c r="O67" s="287">
        <v>11.198982228601157</v>
      </c>
      <c r="P67" s="287">
        <v>11.356183002635762</v>
      </c>
      <c r="Q67" s="288">
        <v>11.492103590421902</v>
      </c>
      <c r="R67"/>
      <c r="S67"/>
      <c r="T67"/>
      <c r="U67"/>
      <c r="V67"/>
      <c r="W67"/>
      <c r="X67"/>
      <c r="Y67"/>
      <c r="Z67"/>
    </row>
    <row r="68" spans="1:26" s="8" customFormat="1" ht="19.5" customHeight="1">
      <c r="A68" s="2"/>
      <c r="B68" s="506"/>
      <c r="C68" s="286"/>
      <c r="D68" s="511" t="s">
        <v>212</v>
      </c>
      <c r="E68" s="287">
        <v>11.203322723806734</v>
      </c>
      <c r="F68" s="287">
        <v>12.003841797335241</v>
      </c>
      <c r="G68" s="287">
        <v>11.686046459131962</v>
      </c>
      <c r="H68" s="287">
        <v>12.051931080841365</v>
      </c>
      <c r="I68" s="287">
        <v>11.964659760867608</v>
      </c>
      <c r="J68" s="287">
        <v>12.304269026997783</v>
      </c>
      <c r="K68" s="287">
        <v>12.195023713884286</v>
      </c>
      <c r="L68" s="287">
        <v>11.540673974780628</v>
      </c>
      <c r="M68" s="287">
        <v>11.766303445718545</v>
      </c>
      <c r="N68" s="287">
        <v>11.78642777977489</v>
      </c>
      <c r="O68" s="287">
        <v>11.998920609170968</v>
      </c>
      <c r="P68" s="287">
        <v>12.009297646866344</v>
      </c>
      <c r="Q68" s="288">
        <v>11.865826175885537</v>
      </c>
      <c r="R68"/>
      <c r="S68"/>
      <c r="T68"/>
      <c r="U68"/>
      <c r="V68"/>
      <c r="W68"/>
      <c r="X68"/>
      <c r="Y68"/>
      <c r="Z68"/>
    </row>
    <row r="69" spans="1:26" s="8" customFormat="1" ht="19.5" customHeight="1">
      <c r="A69" s="2"/>
      <c r="B69" s="506"/>
      <c r="C69" s="53"/>
      <c r="D69" s="510" t="s">
        <v>213</v>
      </c>
      <c r="E69" s="287">
        <v>11.709137806761667</v>
      </c>
      <c r="F69" s="287">
        <v>12.658529716391651</v>
      </c>
      <c r="G69" s="287">
        <v>12.419042722226923</v>
      </c>
      <c r="H69" s="287">
        <v>12.622043760515236</v>
      </c>
      <c r="I69" s="287">
        <v>12.403572568121565</v>
      </c>
      <c r="J69" s="287">
        <v>13.053988282149893</v>
      </c>
      <c r="K69" s="287">
        <v>13.172837739984903</v>
      </c>
      <c r="L69" s="287">
        <v>12.672352276516717</v>
      </c>
      <c r="M69" s="287">
        <v>12.691706520219752</v>
      </c>
      <c r="N69" s="287">
        <v>12.701824778334112</v>
      </c>
      <c r="O69" s="287">
        <v>12.585279728977865</v>
      </c>
      <c r="P69" s="287">
        <v>12.471447381061321</v>
      </c>
      <c r="Q69" s="288">
        <v>12.584463397310127</v>
      </c>
    </row>
    <row r="70" spans="1:26" s="8" customFormat="1" ht="19.5" customHeight="1">
      <c r="A70" s="2"/>
      <c r="B70" s="506"/>
      <c r="C70" s="2045" t="s">
        <v>256</v>
      </c>
      <c r="D70" s="2046"/>
      <c r="E70" s="509">
        <v>11.259220251133296</v>
      </c>
      <c r="F70" s="509">
        <v>12.042784684462646</v>
      </c>
      <c r="G70" s="509">
        <v>11.740119742062051</v>
      </c>
      <c r="H70" s="509">
        <v>12.055647214989794</v>
      </c>
      <c r="I70" s="509">
        <v>11.951872450091612</v>
      </c>
      <c r="J70" s="509">
        <v>12.333661801747253</v>
      </c>
      <c r="K70" s="509">
        <v>12.270052075586554</v>
      </c>
      <c r="L70" s="509">
        <v>11.633101475694843</v>
      </c>
      <c r="M70" s="509">
        <v>11.835359242604385</v>
      </c>
      <c r="N70" s="509">
        <v>11.867546261238498</v>
      </c>
      <c r="O70" s="509">
        <v>11.951705187504867</v>
      </c>
      <c r="P70" s="509">
        <v>11.971825364075874</v>
      </c>
      <c r="Q70" s="508">
        <v>11.900640541253455</v>
      </c>
    </row>
    <row r="71" spans="1:26" s="8" customFormat="1" ht="19.5" customHeight="1">
      <c r="A71" s="2"/>
      <c r="B71" s="505">
        <v>18</v>
      </c>
      <c r="C71" s="507" t="s">
        <v>271</v>
      </c>
      <c r="D71" s="511" t="s">
        <v>211</v>
      </c>
      <c r="E71" s="287">
        <v>11.252238855737328</v>
      </c>
      <c r="F71" s="287">
        <v>11.202550800086522</v>
      </c>
      <c r="G71" s="287">
        <v>11.855684568959262</v>
      </c>
      <c r="H71" s="287">
        <v>11.561727915379745</v>
      </c>
      <c r="I71" s="287">
        <v>11.899481528827978</v>
      </c>
      <c r="J71" s="287">
        <v>11.714961842809268</v>
      </c>
      <c r="K71" s="287">
        <v>11.819418960089653</v>
      </c>
      <c r="L71" s="287">
        <v>11.315607461486822</v>
      </c>
      <c r="M71" s="287">
        <v>11.353124646835912</v>
      </c>
      <c r="N71" s="287">
        <v>11.529604462972967</v>
      </c>
      <c r="O71" s="287">
        <v>11.703166481938879</v>
      </c>
      <c r="P71" s="287">
        <v>12.114562539686474</v>
      </c>
      <c r="Q71" s="288">
        <v>11.600808960058163</v>
      </c>
      <c r="R71"/>
      <c r="S71"/>
      <c r="T71"/>
      <c r="U71"/>
      <c r="V71"/>
      <c r="W71"/>
      <c r="X71"/>
      <c r="Y71"/>
      <c r="Z71"/>
    </row>
    <row r="72" spans="1:26" s="8" customFormat="1" ht="19.5" customHeight="1">
      <c r="A72" s="2"/>
      <c r="B72" s="506"/>
      <c r="C72" s="286"/>
      <c r="D72" s="511" t="s">
        <v>212</v>
      </c>
      <c r="E72" s="287">
        <v>11.280238178239589</v>
      </c>
      <c r="F72" s="287">
        <v>11.255929261220887</v>
      </c>
      <c r="G72" s="287">
        <v>11.892066753641604</v>
      </c>
      <c r="H72" s="287">
        <v>11.530445475816189</v>
      </c>
      <c r="I72" s="287">
        <v>11.743878416568291</v>
      </c>
      <c r="J72" s="287">
        <v>11.689481714335958</v>
      </c>
      <c r="K72" s="287">
        <v>11.947152287910768</v>
      </c>
      <c r="L72" s="287">
        <v>11.421542057321812</v>
      </c>
      <c r="M72" s="287">
        <v>11.216383718520937</v>
      </c>
      <c r="N72" s="287">
        <v>11.615394233718856</v>
      </c>
      <c r="O72" s="287">
        <v>11.747912327291539</v>
      </c>
      <c r="P72" s="287">
        <v>12.005696944469808</v>
      </c>
      <c r="Q72" s="288">
        <v>11.603894760767911</v>
      </c>
      <c r="R72"/>
      <c r="S72"/>
      <c r="T72"/>
      <c r="U72"/>
      <c r="V72"/>
      <c r="W72"/>
      <c r="X72"/>
      <c r="Y72"/>
      <c r="Z72"/>
    </row>
    <row r="73" spans="1:26" s="8" customFormat="1" ht="19.5" customHeight="1">
      <c r="A73" s="2"/>
      <c r="B73" s="506"/>
      <c r="C73" s="53"/>
      <c r="D73" s="510" t="s">
        <v>213</v>
      </c>
      <c r="E73" s="287">
        <v>11.460990943937176</v>
      </c>
      <c r="F73" s="287">
        <v>11.491628950003586</v>
      </c>
      <c r="G73" s="287">
        <v>12.189557074998499</v>
      </c>
      <c r="H73" s="287">
        <v>11.866643346606388</v>
      </c>
      <c r="I73" s="287">
        <v>12.068835563204892</v>
      </c>
      <c r="J73" s="287">
        <v>11.964770244381324</v>
      </c>
      <c r="K73" s="287">
        <v>12.295697289570779</v>
      </c>
      <c r="L73" s="287">
        <v>11.684525952860577</v>
      </c>
      <c r="M73" s="287">
        <v>11.559396478712344</v>
      </c>
      <c r="N73" s="287">
        <v>11.870663959522169</v>
      </c>
      <c r="O73" s="287">
        <v>12.034416534330454</v>
      </c>
      <c r="P73" s="287">
        <v>12.334839374864012</v>
      </c>
      <c r="Q73" s="288">
        <v>11.890135828603997</v>
      </c>
    </row>
    <row r="74" spans="1:26" s="8" customFormat="1" ht="19.5" customHeight="1">
      <c r="A74" s="2"/>
      <c r="B74" s="506"/>
      <c r="C74" s="2045" t="s">
        <v>256</v>
      </c>
      <c r="D74" s="2046"/>
      <c r="E74" s="509">
        <v>11.315576456892062</v>
      </c>
      <c r="F74" s="509">
        <v>11.301397313530902</v>
      </c>
      <c r="G74" s="509">
        <v>11.951696909110694</v>
      </c>
      <c r="H74" s="509">
        <v>11.60239286955988</v>
      </c>
      <c r="I74" s="509">
        <v>11.821447362233098</v>
      </c>
      <c r="J74" s="509">
        <v>11.747117326624853</v>
      </c>
      <c r="K74" s="509">
        <v>12.007845726874313</v>
      </c>
      <c r="L74" s="509">
        <v>11.466950107097677</v>
      </c>
      <c r="M74" s="509">
        <v>11.295860627065702</v>
      </c>
      <c r="N74" s="509">
        <v>11.661201941981663</v>
      </c>
      <c r="O74" s="509">
        <v>11.803498108986496</v>
      </c>
      <c r="P74" s="509">
        <v>12.080271963161328</v>
      </c>
      <c r="Q74" s="508">
        <v>11.662364321188885</v>
      </c>
    </row>
    <row r="75" spans="1:26" s="8" customFormat="1" ht="19.5" customHeight="1">
      <c r="A75" s="2"/>
      <c r="B75" s="505">
        <v>19</v>
      </c>
      <c r="C75" s="507" t="s">
        <v>272</v>
      </c>
      <c r="D75" s="511" t="s">
        <v>211</v>
      </c>
      <c r="E75" s="287">
        <v>12.16712982275274</v>
      </c>
      <c r="F75" s="287">
        <v>11.965291265216335</v>
      </c>
      <c r="G75" s="287">
        <v>9.0554653303550836</v>
      </c>
      <c r="H75" s="287">
        <v>8.2428745745763781</v>
      </c>
      <c r="I75" s="287">
        <v>9.207120006710479</v>
      </c>
      <c r="J75" s="287">
        <v>10.484850427926471</v>
      </c>
      <c r="K75" s="287">
        <v>8.314664999821705</v>
      </c>
      <c r="L75" s="287">
        <v>8.791818711167009</v>
      </c>
      <c r="M75" s="287">
        <v>8.2957528800828264</v>
      </c>
      <c r="N75" s="287">
        <v>9.0808305402370202</v>
      </c>
      <c r="O75" s="287">
        <v>8.521350568232231</v>
      </c>
      <c r="P75" s="287">
        <v>9.883802771468849</v>
      </c>
      <c r="Q75" s="288">
        <v>9.6216980063916502</v>
      </c>
      <c r="R75"/>
      <c r="S75"/>
      <c r="T75"/>
      <c r="U75"/>
      <c r="V75"/>
      <c r="W75"/>
      <c r="X75"/>
      <c r="Y75"/>
      <c r="Z75"/>
    </row>
    <row r="76" spans="1:26" s="8" customFormat="1" ht="19.5" customHeight="1">
      <c r="A76" s="2"/>
      <c r="B76" s="506"/>
      <c r="C76" s="286"/>
      <c r="D76" s="511" t="s">
        <v>212</v>
      </c>
      <c r="E76" s="287">
        <v>13.565917490629976</v>
      </c>
      <c r="F76" s="287">
        <v>12.242074907454134</v>
      </c>
      <c r="G76" s="287">
        <v>13.366627698565173</v>
      </c>
      <c r="H76" s="287">
        <v>13.724756062996013</v>
      </c>
      <c r="I76" s="287">
        <v>13.594160270758868</v>
      </c>
      <c r="J76" s="287">
        <v>14.424205291387278</v>
      </c>
      <c r="K76" s="287">
        <v>13.422390575080296</v>
      </c>
      <c r="L76" s="287">
        <v>12.795100713240368</v>
      </c>
      <c r="M76" s="287">
        <v>12.906012532632564</v>
      </c>
      <c r="N76" s="287">
        <v>13.627102081007072</v>
      </c>
      <c r="O76" s="287">
        <v>14.650633808274335</v>
      </c>
      <c r="P76" s="287">
        <v>14.758046455331712</v>
      </c>
      <c r="Q76" s="288">
        <v>13.55145918291451</v>
      </c>
      <c r="R76"/>
      <c r="S76"/>
      <c r="T76"/>
      <c r="U76"/>
      <c r="V76"/>
      <c r="W76"/>
      <c r="X76"/>
      <c r="Y76"/>
      <c r="Z76"/>
    </row>
    <row r="77" spans="1:26" s="8" customFormat="1" ht="19.5" customHeight="1">
      <c r="A77" s="2"/>
      <c r="B77" s="506"/>
      <c r="C77" s="53"/>
      <c r="D77" s="510" t="s">
        <v>213</v>
      </c>
      <c r="E77" s="287">
        <v>10.902005488081764</v>
      </c>
      <c r="F77" s="287">
        <v>11.383889262964406</v>
      </c>
      <c r="G77" s="287">
        <v>11.045026316041852</v>
      </c>
      <c r="H77" s="287">
        <v>11.474803025191701</v>
      </c>
      <c r="I77" s="287">
        <v>11.207721966670018</v>
      </c>
      <c r="J77" s="287">
        <v>11.367710066653851</v>
      </c>
      <c r="K77" s="287">
        <v>11.775803683113967</v>
      </c>
      <c r="L77" s="287">
        <v>10.882689420364438</v>
      </c>
      <c r="M77" s="287">
        <v>11.865498586993141</v>
      </c>
      <c r="N77" s="287">
        <v>11.52748264788276</v>
      </c>
      <c r="O77" s="287">
        <v>9.7900834164530686</v>
      </c>
      <c r="P77" s="287">
        <v>11.628376446367708</v>
      </c>
      <c r="Q77" s="288">
        <v>11.153963497611359</v>
      </c>
    </row>
    <row r="78" spans="1:26" s="8" customFormat="1" ht="19.5" customHeight="1">
      <c r="A78" s="2"/>
      <c r="B78" s="506"/>
      <c r="C78" s="2045" t="s">
        <v>256</v>
      </c>
      <c r="D78" s="2046"/>
      <c r="E78" s="509">
        <v>12.393117288446899</v>
      </c>
      <c r="F78" s="509">
        <v>12.022637582022575</v>
      </c>
      <c r="G78" s="509">
        <v>9.9331397908766306</v>
      </c>
      <c r="H78" s="509">
        <v>9.1051461111839558</v>
      </c>
      <c r="I78" s="509">
        <v>10.072774986362271</v>
      </c>
      <c r="J78" s="509">
        <v>11.473208065125451</v>
      </c>
      <c r="K78" s="509">
        <v>9.6387904797119468</v>
      </c>
      <c r="L78" s="509">
        <v>10.263247730224503</v>
      </c>
      <c r="M78" s="509">
        <v>9.8606804307083742</v>
      </c>
      <c r="N78" s="509">
        <v>10.679988568880786</v>
      </c>
      <c r="O78" s="509">
        <v>10.274622386277978</v>
      </c>
      <c r="P78" s="509">
        <v>10.987517360564166</v>
      </c>
      <c r="Q78" s="508">
        <v>10.549172222511906</v>
      </c>
    </row>
    <row r="79" spans="1:26" s="8" customFormat="1" ht="19.5" customHeight="1">
      <c r="A79" s="2"/>
      <c r="B79" s="505">
        <v>20</v>
      </c>
      <c r="C79" s="507" t="s">
        <v>31</v>
      </c>
      <c r="D79" s="511" t="s">
        <v>211</v>
      </c>
      <c r="E79" s="287">
        <v>9.3619820638951854</v>
      </c>
      <c r="F79" s="287">
        <v>12.243999826518152</v>
      </c>
      <c r="G79" s="287">
        <v>10.426067216026315</v>
      </c>
      <c r="H79" s="287">
        <v>10.332308174186265</v>
      </c>
      <c r="I79" s="287">
        <v>12.078377426147902</v>
      </c>
      <c r="J79" s="287">
        <v>12.381205541968582</v>
      </c>
      <c r="K79" s="287">
        <v>11.861174827935033</v>
      </c>
      <c r="L79" s="287">
        <v>12.610544929651423</v>
      </c>
      <c r="M79" s="287">
        <v>11.906141499219158</v>
      </c>
      <c r="N79" s="287">
        <v>12.679631814341123</v>
      </c>
      <c r="O79" s="287">
        <v>13.412091394601365</v>
      </c>
      <c r="P79" s="287">
        <v>11.953749399110944</v>
      </c>
      <c r="Q79" s="288">
        <v>11.759687539455696</v>
      </c>
      <c r="R79"/>
      <c r="S79"/>
      <c r="T79"/>
      <c r="U79"/>
      <c r="V79"/>
      <c r="W79"/>
      <c r="X79"/>
      <c r="Y79"/>
      <c r="Z79"/>
    </row>
    <row r="80" spans="1:26" s="8" customFormat="1" ht="19.5" customHeight="1">
      <c r="A80" s="2"/>
      <c r="B80" s="506"/>
      <c r="C80" s="286"/>
      <c r="D80" s="511" t="s">
        <v>212</v>
      </c>
      <c r="E80" s="287">
        <v>12.587511618899597</v>
      </c>
      <c r="F80" s="287">
        <v>13.912488795547791</v>
      </c>
      <c r="G80" s="287">
        <v>12.772020211192224</v>
      </c>
      <c r="H80" s="287">
        <v>13.12428803888541</v>
      </c>
      <c r="I80" s="287">
        <v>14.085396008974715</v>
      </c>
      <c r="J80" s="287">
        <v>14.959480994327208</v>
      </c>
      <c r="K80" s="287">
        <v>14.82910901173708</v>
      </c>
      <c r="L80" s="287">
        <v>14.015838462038584</v>
      </c>
      <c r="M80" s="287">
        <v>14.467915981187252</v>
      </c>
      <c r="N80" s="287">
        <v>14.404945106619016</v>
      </c>
      <c r="O80" s="287">
        <v>15.132517823388742</v>
      </c>
      <c r="P80" s="287">
        <v>14.655497733439219</v>
      </c>
      <c r="Q80" s="288">
        <v>14.077366723637727</v>
      </c>
      <c r="R80"/>
      <c r="S80"/>
      <c r="T80"/>
      <c r="U80"/>
      <c r="V80"/>
      <c r="W80"/>
      <c r="X80"/>
      <c r="Y80"/>
      <c r="Z80"/>
    </row>
    <row r="81" spans="1:26" s="8" customFormat="1" ht="19.5" customHeight="1">
      <c r="A81" s="2"/>
      <c r="B81" s="506"/>
      <c r="C81" s="53"/>
      <c r="D81" s="510" t="s">
        <v>213</v>
      </c>
      <c r="E81" s="287">
        <v>15.677136046407075</v>
      </c>
      <c r="F81" s="287">
        <v>16.888298321636093</v>
      </c>
      <c r="G81" s="287">
        <v>15.177358840608928</v>
      </c>
      <c r="H81" s="287">
        <v>16.304584326918913</v>
      </c>
      <c r="I81" s="287">
        <v>16.057304031338802</v>
      </c>
      <c r="J81" s="287">
        <v>16.120329600207885</v>
      </c>
      <c r="K81" s="287">
        <v>15.927943557084649</v>
      </c>
      <c r="L81" s="287">
        <v>14.86685875219862</v>
      </c>
      <c r="M81" s="287">
        <v>15.433639867223349</v>
      </c>
      <c r="N81" s="287">
        <v>15.444737216971664</v>
      </c>
      <c r="O81" s="287">
        <v>16.568342688718964</v>
      </c>
      <c r="P81" s="287">
        <v>16.153048616816896</v>
      </c>
      <c r="Q81" s="288">
        <v>15.875553071055165</v>
      </c>
    </row>
    <row r="82" spans="1:26" s="8" customFormat="1" ht="19.5" customHeight="1">
      <c r="A82" s="2"/>
      <c r="B82" s="506"/>
      <c r="C82" s="2045" t="s">
        <v>256</v>
      </c>
      <c r="D82" s="2046"/>
      <c r="E82" s="509">
        <v>9.7901808369367327</v>
      </c>
      <c r="F82" s="509">
        <v>12.561758435556278</v>
      </c>
      <c r="G82" s="509">
        <v>10.778178441700287</v>
      </c>
      <c r="H82" s="509">
        <v>10.738493330098731</v>
      </c>
      <c r="I82" s="509">
        <v>12.413561047033729</v>
      </c>
      <c r="J82" s="509">
        <v>12.711868964354448</v>
      </c>
      <c r="K82" s="509">
        <v>12.180228435716312</v>
      </c>
      <c r="L82" s="509">
        <v>12.780543609101654</v>
      </c>
      <c r="M82" s="509">
        <v>12.222173671689253</v>
      </c>
      <c r="N82" s="509">
        <v>12.954358376981446</v>
      </c>
      <c r="O82" s="509">
        <v>13.623416878838871</v>
      </c>
      <c r="P82" s="509">
        <v>12.211459434348923</v>
      </c>
      <c r="Q82" s="508">
        <v>12.067024231096472</v>
      </c>
    </row>
    <row r="83" spans="1:26" s="8" customFormat="1" ht="19.5" customHeight="1">
      <c r="A83" s="2"/>
      <c r="B83" s="505">
        <v>21</v>
      </c>
      <c r="C83" s="507" t="s">
        <v>33</v>
      </c>
      <c r="D83" s="511" t="s">
        <v>211</v>
      </c>
      <c r="E83" s="287">
        <v>12.035544711389136</v>
      </c>
      <c r="F83" s="287">
        <v>13.518390093161704</v>
      </c>
      <c r="G83" s="287">
        <v>12.506760003498302</v>
      </c>
      <c r="H83" s="287">
        <v>12.9112700293805</v>
      </c>
      <c r="I83" s="287">
        <v>12.156472557958402</v>
      </c>
      <c r="J83" s="287">
        <v>13.229204554836116</v>
      </c>
      <c r="K83" s="287">
        <v>13.170511043449997</v>
      </c>
      <c r="L83" s="287">
        <v>12.953844493276488</v>
      </c>
      <c r="M83" s="287">
        <v>12.846379256183464</v>
      </c>
      <c r="N83" s="287">
        <v>12.915869703904553</v>
      </c>
      <c r="O83" s="287">
        <v>12.610156987924734</v>
      </c>
      <c r="P83" s="287">
        <v>11.990322075324793</v>
      </c>
      <c r="Q83" s="288">
        <v>12.723977399800857</v>
      </c>
      <c r="R83"/>
      <c r="S83"/>
      <c r="T83"/>
      <c r="U83"/>
      <c r="V83"/>
      <c r="W83"/>
      <c r="X83"/>
      <c r="Y83"/>
      <c r="Z83"/>
    </row>
    <row r="84" spans="1:26" s="8" customFormat="1" ht="19.5" customHeight="1">
      <c r="A84" s="2"/>
      <c r="B84" s="506"/>
      <c r="C84" s="286"/>
      <c r="D84" s="511" t="s">
        <v>212</v>
      </c>
      <c r="E84" s="287">
        <v>11.946564589830563</v>
      </c>
      <c r="F84" s="287">
        <v>12.024029505851555</v>
      </c>
      <c r="G84" s="287">
        <v>11.835718846359834</v>
      </c>
      <c r="H84" s="287">
        <v>12.064774166046874</v>
      </c>
      <c r="I84" s="287">
        <v>12.004000919075668</v>
      </c>
      <c r="J84" s="287">
        <v>12.171672772811448</v>
      </c>
      <c r="K84" s="287">
        <v>12.054832143946523</v>
      </c>
      <c r="L84" s="287">
        <v>11.700057116449154</v>
      </c>
      <c r="M84" s="287">
        <v>11.662800850716952</v>
      </c>
      <c r="N84" s="287">
        <v>11.853126950996586</v>
      </c>
      <c r="O84" s="287">
        <v>11.8565653310744</v>
      </c>
      <c r="P84" s="287">
        <v>11.919232798946849</v>
      </c>
      <c r="Q84" s="288">
        <v>11.926715247537519</v>
      </c>
      <c r="R84"/>
      <c r="S84"/>
      <c r="T84"/>
      <c r="U84"/>
      <c r="V84"/>
      <c r="W84"/>
      <c r="X84"/>
      <c r="Y84"/>
      <c r="Z84"/>
    </row>
    <row r="85" spans="1:26" s="8" customFormat="1" ht="19.5" customHeight="1">
      <c r="A85" s="2"/>
      <c r="B85" s="506"/>
      <c r="C85" s="53"/>
      <c r="D85" s="510" t="s">
        <v>213</v>
      </c>
      <c r="E85" s="287">
        <v>11.686497925480479</v>
      </c>
      <c r="F85" s="287">
        <v>12.604844272529323</v>
      </c>
      <c r="G85" s="287">
        <v>12.334367924169408</v>
      </c>
      <c r="H85" s="287">
        <v>12.714272972208219</v>
      </c>
      <c r="I85" s="287">
        <v>12.310739418529206</v>
      </c>
      <c r="J85" s="287">
        <v>12.571107421718388</v>
      </c>
      <c r="K85" s="287">
        <v>12.579326905236746</v>
      </c>
      <c r="L85" s="287">
        <v>11.976581037884058</v>
      </c>
      <c r="M85" s="287">
        <v>12.032088898463563</v>
      </c>
      <c r="N85" s="287">
        <v>12.273381547593553</v>
      </c>
      <c r="O85" s="287">
        <v>12.519059763160866</v>
      </c>
      <c r="P85" s="287">
        <v>12.460984512824727</v>
      </c>
      <c r="Q85" s="288">
        <v>12.334546974065443</v>
      </c>
    </row>
    <row r="86" spans="1:26" s="8" customFormat="1" ht="19.5" customHeight="1" thickBot="1">
      <c r="A86" s="2"/>
      <c r="B86" s="1316"/>
      <c r="C86" s="2055" t="s">
        <v>256</v>
      </c>
      <c r="D86" s="2056"/>
      <c r="E86" s="1317">
        <v>11.907037649955052</v>
      </c>
      <c r="F86" s="1317">
        <v>12.318800697364791</v>
      </c>
      <c r="G86" s="1317">
        <v>12.008701480496153</v>
      </c>
      <c r="H86" s="1317">
        <v>12.288970646039576</v>
      </c>
      <c r="I86" s="1317">
        <v>12.080054232460229</v>
      </c>
      <c r="J86" s="1317">
        <v>12.357972563305998</v>
      </c>
      <c r="K86" s="1317">
        <v>12.278792830688847</v>
      </c>
      <c r="L86" s="1317">
        <v>11.885553314622969</v>
      </c>
      <c r="M86" s="1317">
        <v>11.858394545280042</v>
      </c>
      <c r="N86" s="1317">
        <v>12.045953781744732</v>
      </c>
      <c r="O86" s="1317">
        <v>12.062886765873499</v>
      </c>
      <c r="P86" s="1317">
        <v>12.049544191400525</v>
      </c>
      <c r="Q86" s="1318">
        <v>12.094302721226653</v>
      </c>
    </row>
    <row r="87" spans="1:26" s="8" customFormat="1" ht="19.5" customHeight="1" thickBo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</row>
    <row r="88" spans="1:26" s="8" customFormat="1" ht="19.5" customHeight="1">
      <c r="A88" s="2"/>
      <c r="B88" s="2049" t="s">
        <v>233</v>
      </c>
      <c r="C88" s="2050"/>
      <c r="D88" s="594" t="s">
        <v>211</v>
      </c>
      <c r="E88" s="289">
        <v>11.164160169069238</v>
      </c>
      <c r="F88" s="289">
        <v>11.937154575613125</v>
      </c>
      <c r="G88" s="289">
        <v>11.781331152149795</v>
      </c>
      <c r="H88" s="289">
        <v>11.713942439548209</v>
      </c>
      <c r="I88" s="289">
        <v>11.888422712187396</v>
      </c>
      <c r="J88" s="289">
        <v>12.061367852795065</v>
      </c>
      <c r="K88" s="289">
        <v>12.044897033021371</v>
      </c>
      <c r="L88" s="289">
        <v>11.556929268854905</v>
      </c>
      <c r="M88" s="289">
        <v>11.534062652407879</v>
      </c>
      <c r="N88" s="289">
        <v>11.612599832620086</v>
      </c>
      <c r="O88" s="289">
        <v>11.842572872517136</v>
      </c>
      <c r="P88" s="289">
        <v>11.912868763773677</v>
      </c>
      <c r="Q88" s="595">
        <v>11.748262218909748</v>
      </c>
    </row>
    <row r="89" spans="1:26" s="8" customFormat="1" ht="19.5" customHeight="1">
      <c r="A89" s="2"/>
      <c r="B89" s="2051"/>
      <c r="C89" s="2052"/>
      <c r="D89" s="596" t="s">
        <v>212</v>
      </c>
      <c r="E89" s="287">
        <v>11.403672121356465</v>
      </c>
      <c r="F89" s="287">
        <v>11.753637178075223</v>
      </c>
      <c r="G89" s="287">
        <v>11.91423127777581</v>
      </c>
      <c r="H89" s="287">
        <v>11.884061204723796</v>
      </c>
      <c r="I89" s="287">
        <v>12.080218422218095</v>
      </c>
      <c r="J89" s="287">
        <v>12.178956304543139</v>
      </c>
      <c r="K89" s="287">
        <v>12.261168572903056</v>
      </c>
      <c r="L89" s="287">
        <v>11.664391544278633</v>
      </c>
      <c r="M89" s="287">
        <v>11.600901176983898</v>
      </c>
      <c r="N89" s="287">
        <v>11.770627655315746</v>
      </c>
      <c r="O89" s="287">
        <v>12.087266844337483</v>
      </c>
      <c r="P89" s="287">
        <v>12.124151282163927</v>
      </c>
      <c r="Q89" s="597">
        <v>11.888897521297928</v>
      </c>
    </row>
    <row r="90" spans="1:26" s="8" customFormat="1" ht="19.5" customHeight="1" thickBot="1">
      <c r="A90" s="2"/>
      <c r="B90" s="2053"/>
      <c r="C90" s="2054"/>
      <c r="D90" s="598" t="s">
        <v>213</v>
      </c>
      <c r="E90" s="489">
        <v>11.54234203983329</v>
      </c>
      <c r="F90" s="489">
        <v>12.121232556380383</v>
      </c>
      <c r="G90" s="489">
        <v>12.187270586832309</v>
      </c>
      <c r="H90" s="489">
        <v>12.205261871076793</v>
      </c>
      <c r="I90" s="489">
        <v>12.653133742227793</v>
      </c>
      <c r="J90" s="489">
        <v>12.81112640565577</v>
      </c>
      <c r="K90" s="489">
        <v>12.636673129695424</v>
      </c>
      <c r="L90" s="489">
        <v>12.102793996981649</v>
      </c>
      <c r="M90" s="489">
        <v>12.225566197442284</v>
      </c>
      <c r="N90" s="489">
        <v>12.307812194505004</v>
      </c>
      <c r="O90" s="489">
        <v>12.736477093443726</v>
      </c>
      <c r="P90" s="489">
        <v>12.734465369384179</v>
      </c>
      <c r="Q90" s="599">
        <v>12.346318749517554</v>
      </c>
    </row>
    <row r="91" spans="1:26" s="8" customFormat="1" ht="19.5" customHeight="1" thickBot="1">
      <c r="A91" s="2"/>
      <c r="B91" s="600" t="s">
        <v>340</v>
      </c>
      <c r="C91" s="601"/>
      <c r="D91" s="602" t="s">
        <v>48</v>
      </c>
      <c r="E91" s="603">
        <v>11.395695332375507</v>
      </c>
      <c r="F91" s="603">
        <v>11.852427203283765</v>
      </c>
      <c r="G91" s="603">
        <v>11.95054411948373</v>
      </c>
      <c r="H91" s="603">
        <v>11.924633596984187</v>
      </c>
      <c r="I91" s="603">
        <v>12.166997677056289</v>
      </c>
      <c r="J91" s="603">
        <v>12.290557636765465</v>
      </c>
      <c r="K91" s="603">
        <v>12.305509511244106</v>
      </c>
      <c r="L91" s="603">
        <v>11.735269357225693</v>
      </c>
      <c r="M91" s="603">
        <v>11.715308756163143</v>
      </c>
      <c r="N91" s="603">
        <v>11.851683278115427</v>
      </c>
      <c r="O91" s="603">
        <v>12.177137951784218</v>
      </c>
      <c r="P91" s="603">
        <v>12.211545166193268</v>
      </c>
      <c r="Q91" s="604">
        <v>11.959400574273705</v>
      </c>
    </row>
    <row r="92" spans="1:26" s="8" customFormat="1" ht="19.5" customHeight="1">
      <c r="A92" s="2"/>
      <c r="B92" s="20"/>
      <c r="C92" s="20"/>
      <c r="D92" s="7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</row>
    <row r="93" spans="1:26" ht="19.5" customHeight="1"/>
    <row r="94" spans="1:26" ht="19.5" customHeight="1"/>
    <row r="95" spans="1:26" ht="19.5" customHeight="1"/>
    <row r="96" spans="1:26" ht="19.5" customHeight="1"/>
    <row r="97" ht="19.5" customHeight="1"/>
    <row r="98" ht="19.5" customHeight="1"/>
    <row r="99" ht="19.5" customHeight="1"/>
    <row r="100" ht="19.5" customHeight="1"/>
    <row r="101" ht="19.5" customHeight="1"/>
    <row r="102" ht="19.5" customHeight="1"/>
    <row r="103" ht="19.5" customHeight="1"/>
    <row r="104" ht="19.5" customHeight="1"/>
    <row r="105" ht="19.5" customHeight="1"/>
    <row r="106" ht="19.5" customHeight="1"/>
    <row r="107" ht="19.5" customHeight="1"/>
    <row r="108" ht="19.5" customHeight="1"/>
    <row r="109" ht="19.5" customHeight="1"/>
    <row r="110" ht="19.5" customHeight="1"/>
    <row r="111" ht="19.5" customHeight="1"/>
    <row r="112" ht="19.5" customHeight="1"/>
    <row r="113" ht="19.5" customHeight="1"/>
    <row r="114" ht="19.5" customHeight="1"/>
    <row r="115" ht="19.5" customHeight="1"/>
    <row r="116" ht="19.5" customHeight="1"/>
    <row r="117" ht="19.5" customHeight="1"/>
    <row r="118" ht="19.5" customHeight="1"/>
    <row r="119" ht="19.5" customHeight="1"/>
    <row r="120" ht="19.5" customHeight="1"/>
    <row r="121" ht="19.5" customHeight="1"/>
    <row r="122" ht="19.5" customHeight="1"/>
    <row r="123" ht="19.5" customHeight="1"/>
    <row r="124" ht="19.5" customHeight="1"/>
    <row r="125" ht="19.5" customHeight="1"/>
    <row r="126" ht="19.5" customHeight="1"/>
    <row r="127" ht="19.5" customHeight="1"/>
    <row r="128" ht="19.5" customHeight="1"/>
    <row r="306" ht="6.75" customHeight="1"/>
  </sheetData>
  <mergeCells count="23">
    <mergeCell ref="B88:C90"/>
    <mergeCell ref="C82:D82"/>
    <mergeCell ref="C86:D86"/>
    <mergeCell ref="C23:D23"/>
    <mergeCell ref="C47:D47"/>
    <mergeCell ref="C78:D78"/>
    <mergeCell ref="C74:D74"/>
    <mergeCell ref="C70:D70"/>
    <mergeCell ref="C9:D9"/>
    <mergeCell ref="C11:D11"/>
    <mergeCell ref="C66:D66"/>
    <mergeCell ref="C62:D62"/>
    <mergeCell ref="C58:D58"/>
    <mergeCell ref="C54:D54"/>
    <mergeCell ref="C43:D43"/>
    <mergeCell ref="C39:D39"/>
    <mergeCell ref="C50:D50"/>
    <mergeCell ref="C48:C49"/>
    <mergeCell ref="C35:D35"/>
    <mergeCell ref="C31:D31"/>
    <mergeCell ref="C27:D27"/>
    <mergeCell ref="C19:D19"/>
    <mergeCell ref="C15:D15"/>
  </mergeCells>
  <pageMargins left="0.78740157480314965" right="0.78740157480314965" top="0.59055118110236227" bottom="0.59055118110236227" header="0" footer="0"/>
  <pageSetup paperSize="9" scale="37" fitToHeight="0" orientation="portrait" r:id="rId1"/>
  <headerFooter alignWithMargins="0"/>
  <rowBreaks count="1" manualBreakCount="1">
    <brk id="94" min="1" max="16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1"/>
  <dimension ref="A1:BN274"/>
  <sheetViews>
    <sheetView view="pageBreakPreview" zoomScale="90" zoomScaleNormal="85" zoomScaleSheetLayoutView="90" workbookViewId="0">
      <selection activeCell="I252" sqref="I252"/>
    </sheetView>
  </sheetViews>
  <sheetFormatPr baseColWidth="10" defaultRowHeight="12.75"/>
  <cols>
    <col min="1" max="1" width="1.42578125" customWidth="1"/>
    <col min="2" max="2" width="4" customWidth="1"/>
    <col min="3" max="3" width="55.5703125" customWidth="1"/>
    <col min="4" max="4" width="8.7109375" bestFit="1" customWidth="1"/>
    <col min="5" max="17" width="10.7109375" customWidth="1"/>
    <col min="18" max="18" width="2.140625" customWidth="1"/>
    <col min="19" max="19" width="4" customWidth="1"/>
    <col min="20" max="20" width="24" customWidth="1"/>
  </cols>
  <sheetData>
    <row r="1" spans="1:66" s="8" customFormat="1" ht="18">
      <c r="A1" s="2"/>
      <c r="B1" s="11" t="s">
        <v>234</v>
      </c>
      <c r="C1" s="2"/>
      <c r="D1" s="2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2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</row>
    <row r="2" spans="1:66" s="8" customFormat="1" ht="13.5" thickBot="1">
      <c r="A2" s="2"/>
      <c r="B2" s="2"/>
      <c r="C2" s="2"/>
      <c r="D2" s="2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</row>
    <row r="3" spans="1:66" s="8" customFormat="1" ht="39" thickBot="1">
      <c r="A3" s="20"/>
      <c r="B3" s="1740" t="s">
        <v>140</v>
      </c>
      <c r="C3" s="1735" t="s">
        <v>1</v>
      </c>
      <c r="D3" s="1736" t="s">
        <v>231</v>
      </c>
      <c r="E3" s="1737" t="s">
        <v>89</v>
      </c>
      <c r="F3" s="1737" t="s">
        <v>90</v>
      </c>
      <c r="G3" s="1737" t="s">
        <v>91</v>
      </c>
      <c r="H3" s="1737" t="s">
        <v>92</v>
      </c>
      <c r="I3" s="1737" t="s">
        <v>93</v>
      </c>
      <c r="J3" s="1737" t="s">
        <v>94</v>
      </c>
      <c r="K3" s="1737" t="s">
        <v>96</v>
      </c>
      <c r="L3" s="1737" t="s">
        <v>97</v>
      </c>
      <c r="M3" s="1737" t="s">
        <v>98</v>
      </c>
      <c r="N3" s="1737" t="s">
        <v>99</v>
      </c>
      <c r="O3" s="1737" t="s">
        <v>100</v>
      </c>
      <c r="P3" s="1738" t="s">
        <v>101</v>
      </c>
      <c r="Q3" s="1741" t="s">
        <v>232</v>
      </c>
      <c r="R3" s="497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</row>
    <row r="4" spans="1:66" s="8" customFormat="1" ht="18.75" customHeight="1" thickTop="1">
      <c r="A4" s="20"/>
      <c r="B4" s="571">
        <v>1</v>
      </c>
      <c r="C4" s="517" t="s">
        <v>237</v>
      </c>
      <c r="D4" s="520" t="s">
        <v>214</v>
      </c>
      <c r="E4" s="1321">
        <v>27.153760017787164</v>
      </c>
      <c r="F4" s="1321">
        <v>30.45289743985208</v>
      </c>
      <c r="G4" s="1321">
        <v>28.113632146788387</v>
      </c>
      <c r="H4" s="1321">
        <v>29.130045947430169</v>
      </c>
      <c r="I4" s="1321">
        <v>28.683905163204997</v>
      </c>
      <c r="J4" s="1321">
        <v>28.966149993339457</v>
      </c>
      <c r="K4" s="1321">
        <v>33.789331373110393</v>
      </c>
      <c r="L4" s="1321">
        <v>17.927382538817405</v>
      </c>
      <c r="M4" s="1321">
        <v>16.58768379136243</v>
      </c>
      <c r="N4" s="1321">
        <v>16.401721440198934</v>
      </c>
      <c r="O4" s="1321">
        <v>16.378359144293018</v>
      </c>
      <c r="P4" s="1322">
        <v>17.702049489675538</v>
      </c>
      <c r="Q4" s="575">
        <v>24.457643870436492</v>
      </c>
      <c r="R4" s="2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</row>
    <row r="5" spans="1:66" s="8" customFormat="1" ht="18.75" customHeight="1">
      <c r="A5" s="20"/>
      <c r="B5" s="285"/>
      <c r="C5" s="519"/>
      <c r="D5" s="520" t="s">
        <v>332</v>
      </c>
      <c r="E5" s="488">
        <v>14.375157815910962</v>
      </c>
      <c r="F5" s="488">
        <v>17.401009669636064</v>
      </c>
      <c r="G5" s="488">
        <v>14.093328630218911</v>
      </c>
      <c r="H5" s="488">
        <v>15.210650107938259</v>
      </c>
      <c r="I5" s="488">
        <v>13.989240742362052</v>
      </c>
      <c r="J5" s="488">
        <v>13.793509087114931</v>
      </c>
      <c r="K5" s="488">
        <v>13.683760607565688</v>
      </c>
      <c r="L5" s="488">
        <v>13.312566225770638</v>
      </c>
      <c r="M5" s="488">
        <v>12.872420544613936</v>
      </c>
      <c r="N5" s="488">
        <v>13.485841999343956</v>
      </c>
      <c r="O5" s="488">
        <v>14.281581520852635</v>
      </c>
      <c r="P5" s="572">
        <v>14.548475204535402</v>
      </c>
      <c r="Q5" s="575">
        <v>14.105996388597291</v>
      </c>
      <c r="R5" s="2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</row>
    <row r="6" spans="1:66" s="8" customFormat="1" ht="18.75" customHeight="1">
      <c r="A6" s="20"/>
      <c r="B6" s="285"/>
      <c r="C6" s="519"/>
      <c r="D6" s="520" t="s">
        <v>298</v>
      </c>
      <c r="E6" s="488">
        <v>21.592436066709276</v>
      </c>
      <c r="F6" s="488">
        <v>23.610875649930318</v>
      </c>
      <c r="G6" s="488">
        <v>23.496446728937478</v>
      </c>
      <c r="H6" s="488">
        <v>23.711279279288707</v>
      </c>
      <c r="I6" s="488">
        <v>23.5128024328103</v>
      </c>
      <c r="J6" s="488">
        <v>23.57317701563235</v>
      </c>
      <c r="K6" s="488">
        <v>23.818457254940071</v>
      </c>
      <c r="L6" s="488">
        <v>22.865183458613338</v>
      </c>
      <c r="M6" s="488">
        <v>22.967169706544105</v>
      </c>
      <c r="N6" s="488">
        <v>23.372559244304089</v>
      </c>
      <c r="O6" s="488">
        <v>23.756324042347945</v>
      </c>
      <c r="P6" s="572">
        <v>23.848547377570554</v>
      </c>
      <c r="Q6" s="575">
        <v>23.332412264338707</v>
      </c>
      <c r="R6" s="2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</row>
    <row r="7" spans="1:66" s="8" customFormat="1" ht="18.75" customHeight="1">
      <c r="A7" s="20"/>
      <c r="B7" s="285"/>
      <c r="C7" s="519"/>
      <c r="D7" s="520" t="s">
        <v>299</v>
      </c>
      <c r="E7" s="488">
        <v>22.363023616165361</v>
      </c>
      <c r="F7" s="488">
        <v>20.09169771319857</v>
      </c>
      <c r="G7" s="488">
        <v>19.849247940916747</v>
      </c>
      <c r="H7" s="488">
        <v>20.271078891540505</v>
      </c>
      <c r="I7" s="488">
        <v>20.357215729319368</v>
      </c>
      <c r="J7" s="488">
        <v>20.219730022264859</v>
      </c>
      <c r="K7" s="488">
        <v>20.518112360524153</v>
      </c>
      <c r="L7" s="488">
        <v>19.80490013278466</v>
      </c>
      <c r="M7" s="488">
        <v>19.802613764952138</v>
      </c>
      <c r="N7" s="488">
        <v>20.284131072967746</v>
      </c>
      <c r="O7" s="488">
        <v>19.978274533677546</v>
      </c>
      <c r="P7" s="572">
        <v>20.482539236339193</v>
      </c>
      <c r="Q7" s="575">
        <v>20.348587164449604</v>
      </c>
      <c r="R7" s="2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</row>
    <row r="8" spans="1:66" s="8" customFormat="1" ht="18.75" customHeight="1">
      <c r="A8" s="20"/>
      <c r="B8" s="285"/>
      <c r="C8" s="519"/>
      <c r="D8" s="520" t="s">
        <v>333</v>
      </c>
      <c r="E8" s="488">
        <v>19.792949488934337</v>
      </c>
      <c r="F8" s="488">
        <v>20.281528207184017</v>
      </c>
      <c r="G8" s="488">
        <v>20.313817857299632</v>
      </c>
      <c r="H8" s="488">
        <v>20.31687781778469</v>
      </c>
      <c r="I8" s="488">
        <v>20.242050958265999</v>
      </c>
      <c r="J8" s="488">
        <v>20.279378944391436</v>
      </c>
      <c r="K8" s="488">
        <v>20.547455401012304</v>
      </c>
      <c r="L8" s="488">
        <v>19.659340056313024</v>
      </c>
      <c r="M8" s="488">
        <v>19.806154722359263</v>
      </c>
      <c r="N8" s="488">
        <v>20.212794560889947</v>
      </c>
      <c r="O8" s="488">
        <v>20.553111166221925</v>
      </c>
      <c r="P8" s="572">
        <v>20.651226917228136</v>
      </c>
      <c r="Q8" s="575">
        <v>20.221951985628102</v>
      </c>
      <c r="R8" s="2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</row>
    <row r="9" spans="1:66" s="8" customFormat="1" ht="18.75" customHeight="1">
      <c r="A9" s="20"/>
      <c r="B9" s="285"/>
      <c r="C9" s="519"/>
      <c r="D9" s="520" t="s">
        <v>215</v>
      </c>
      <c r="E9" s="488">
        <v>21.125780186531816</v>
      </c>
      <c r="F9" s="488">
        <v>22.095282843201893</v>
      </c>
      <c r="G9" s="488">
        <v>29.266834619045589</v>
      </c>
      <c r="H9" s="488">
        <v>28.563058574923037</v>
      </c>
      <c r="I9" s="488">
        <v>27.03929740651223</v>
      </c>
      <c r="J9" s="488">
        <v>34.22752855395435</v>
      </c>
      <c r="K9" s="488">
        <v>28.532619759677893</v>
      </c>
      <c r="L9" s="488">
        <v>28.381389919835708</v>
      </c>
      <c r="M9" s="488">
        <v>23.15024775370054</v>
      </c>
      <c r="N9" s="488">
        <v>20.533661499173157</v>
      </c>
      <c r="O9" s="488">
        <v>18.557121065110717</v>
      </c>
      <c r="P9" s="572">
        <v>18.786472559946084</v>
      </c>
      <c r="Q9" s="575">
        <v>24.007547939744637</v>
      </c>
      <c r="R9" s="2"/>
      <c r="S9"/>
      <c r="T9" s="120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</row>
    <row r="10" spans="1:66" s="8" customFormat="1" ht="18.75" customHeight="1">
      <c r="A10" s="20"/>
      <c r="B10" s="285"/>
      <c r="C10" s="518"/>
      <c r="D10" s="520" t="s">
        <v>216</v>
      </c>
      <c r="E10" s="488">
        <v>16.807568072922788</v>
      </c>
      <c r="F10" s="488">
        <v>17.161623494393865</v>
      </c>
      <c r="G10" s="488">
        <v>17.289498459305925</v>
      </c>
      <c r="H10" s="488">
        <v>17.195978202065774</v>
      </c>
      <c r="I10" s="488">
        <v>18.32715710794232</v>
      </c>
      <c r="J10" s="488">
        <v>18.101266014841052</v>
      </c>
      <c r="K10" s="488">
        <v>17.658457657484732</v>
      </c>
      <c r="L10" s="488">
        <v>17.668143266711095</v>
      </c>
      <c r="M10" s="488">
        <v>17.40178492732894</v>
      </c>
      <c r="N10" s="488">
        <v>18.576967145692198</v>
      </c>
      <c r="O10" s="488">
        <v>17.432459801344294</v>
      </c>
      <c r="P10" s="572">
        <v>16.12831562033</v>
      </c>
      <c r="Q10" s="575">
        <v>17.415101687397954</v>
      </c>
      <c r="R10" s="2"/>
      <c r="S10"/>
      <c r="T10" s="1209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</row>
    <row r="11" spans="1:66" s="8" customFormat="1" ht="18.75" customHeight="1" thickBot="1">
      <c r="A11" s="20"/>
      <c r="B11" s="285"/>
      <c r="C11" s="2057" t="s">
        <v>341</v>
      </c>
      <c r="D11" s="2058"/>
      <c r="E11" s="490">
        <v>22.533525142753767</v>
      </c>
      <c r="F11" s="490">
        <v>22.58932908067764</v>
      </c>
      <c r="G11" s="490">
        <v>22.914716095526636</v>
      </c>
      <c r="H11" s="490">
        <v>23.321963719899145</v>
      </c>
      <c r="I11" s="490">
        <v>23.172030494513912</v>
      </c>
      <c r="J11" s="490">
        <v>23.790352858498878</v>
      </c>
      <c r="K11" s="490">
        <v>23.540197465133723</v>
      </c>
      <c r="L11" s="490">
        <v>20.568540433156638</v>
      </c>
      <c r="M11" s="490">
        <v>19.539360924289127</v>
      </c>
      <c r="N11" s="490">
        <v>19.493729758089749</v>
      </c>
      <c r="O11" s="490">
        <v>18.94795458445163</v>
      </c>
      <c r="P11" s="573">
        <v>19.363093150144334</v>
      </c>
      <c r="Q11" s="576">
        <v>21.602988482267151</v>
      </c>
      <c r="R11" s="2"/>
      <c r="S11"/>
      <c r="T11" s="1209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</row>
    <row r="12" spans="1:66" s="8" customFormat="1" ht="18.75" customHeight="1">
      <c r="A12" s="20"/>
      <c r="B12" s="512">
        <v>2</v>
      </c>
      <c r="C12" s="517" t="s">
        <v>267</v>
      </c>
      <c r="D12" s="520" t="s">
        <v>214</v>
      </c>
      <c r="E12" s="488">
        <v>33.220814917489903</v>
      </c>
      <c r="F12" s="488">
        <v>26.56024971264042</v>
      </c>
      <c r="G12" s="488">
        <v>22.403036505886583</v>
      </c>
      <c r="H12" s="488">
        <v>23.742780000486171</v>
      </c>
      <c r="I12" s="488">
        <v>23.564941228031437</v>
      </c>
      <c r="J12" s="488">
        <v>26.958036916681209</v>
      </c>
      <c r="K12" s="488">
        <v>38.421036519447327</v>
      </c>
      <c r="L12" s="488">
        <v>359.81635761905</v>
      </c>
      <c r="M12" s="488" t="s">
        <v>83</v>
      </c>
      <c r="N12" s="488" t="s">
        <v>83</v>
      </c>
      <c r="O12" s="488" t="s">
        <v>83</v>
      </c>
      <c r="P12" s="488" t="s">
        <v>83</v>
      </c>
      <c r="Q12" s="574">
        <v>28.610739648949487</v>
      </c>
      <c r="R12" s="2"/>
      <c r="S12"/>
      <c r="T12" s="1209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</row>
    <row r="13" spans="1:66" s="8" customFormat="1" ht="18.75" customHeight="1">
      <c r="A13" s="20"/>
      <c r="B13" s="285"/>
      <c r="C13" s="519"/>
      <c r="D13" s="520" t="s">
        <v>332</v>
      </c>
      <c r="E13" s="488">
        <v>474.89974852180001</v>
      </c>
      <c r="F13" s="488">
        <v>96.091846744799994</v>
      </c>
      <c r="G13" s="488">
        <v>51.179780542813333</v>
      </c>
      <c r="H13" s="488">
        <v>27.880615969774645</v>
      </c>
      <c r="I13" s="488">
        <v>22.067958231205733</v>
      </c>
      <c r="J13" s="488">
        <v>21.639765979673697</v>
      </c>
      <c r="K13" s="488">
        <v>21.945304878096035</v>
      </c>
      <c r="L13" s="488">
        <v>26.820614672757642</v>
      </c>
      <c r="M13" s="488">
        <v>29.821075250515996</v>
      </c>
      <c r="N13" s="488">
        <v>25.883668375341671</v>
      </c>
      <c r="O13" s="488">
        <v>139.76629000209999</v>
      </c>
      <c r="P13" s="488">
        <v>230.98539576210001</v>
      </c>
      <c r="Q13" s="575">
        <v>22.491476937765505</v>
      </c>
      <c r="R13" s="2"/>
      <c r="S13"/>
      <c r="T13" s="1209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</row>
    <row r="14" spans="1:66" s="8" customFormat="1" ht="18.75" customHeight="1">
      <c r="A14" s="20"/>
      <c r="B14" s="285"/>
      <c r="C14" s="519"/>
      <c r="D14" s="520" t="s">
        <v>298</v>
      </c>
      <c r="E14" s="488">
        <v>26.195977342843058</v>
      </c>
      <c r="F14" s="488">
        <v>26.861532467249113</v>
      </c>
      <c r="G14" s="488">
        <v>27.062392451955951</v>
      </c>
      <c r="H14" s="488">
        <v>26.578927691902759</v>
      </c>
      <c r="I14" s="488">
        <v>26.096895241758837</v>
      </c>
      <c r="J14" s="488">
        <v>26.635833520706445</v>
      </c>
      <c r="K14" s="488">
        <v>26.796152252731883</v>
      </c>
      <c r="L14" s="488">
        <v>25.995888875003807</v>
      </c>
      <c r="M14" s="488">
        <v>25.256541868129471</v>
      </c>
      <c r="N14" s="488">
        <v>25.638539460771597</v>
      </c>
      <c r="O14" s="488">
        <v>25.979531437009534</v>
      </c>
      <c r="P14" s="488">
        <v>26.169922831408286</v>
      </c>
      <c r="Q14" s="575">
        <v>26.168198669709209</v>
      </c>
      <c r="R14" s="2"/>
      <c r="S14"/>
      <c r="T14" s="1209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</row>
    <row r="15" spans="1:66" s="8" customFormat="1" ht="18.75" customHeight="1">
      <c r="A15" s="20"/>
      <c r="B15" s="285"/>
      <c r="C15" s="519"/>
      <c r="D15" s="520" t="s">
        <v>299</v>
      </c>
      <c r="E15" s="488">
        <v>19.191540097468469</v>
      </c>
      <c r="F15" s="488">
        <v>19.585173975934612</v>
      </c>
      <c r="G15" s="488">
        <v>19.710896621866318</v>
      </c>
      <c r="H15" s="488">
        <v>20.067442978486262</v>
      </c>
      <c r="I15" s="488">
        <v>20.506896475706704</v>
      </c>
      <c r="J15" s="488">
        <v>20.810510136206652</v>
      </c>
      <c r="K15" s="488">
        <v>20.606756341205315</v>
      </c>
      <c r="L15" s="488">
        <v>19.3401096239403</v>
      </c>
      <c r="M15" s="488">
        <v>19.566751635893191</v>
      </c>
      <c r="N15" s="488">
        <v>20.028190852570873</v>
      </c>
      <c r="O15" s="488">
        <v>19.802602298326345</v>
      </c>
      <c r="P15" s="488">
        <v>19.829841946222977</v>
      </c>
      <c r="Q15" s="575">
        <v>19.92711054234482</v>
      </c>
      <c r="R15" s="2"/>
      <c r="S15"/>
      <c r="T15" s="1209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</row>
    <row r="16" spans="1:66" s="8" customFormat="1" ht="18.75" customHeight="1">
      <c r="A16" s="20"/>
      <c r="B16" s="285"/>
      <c r="C16" s="519"/>
      <c r="D16" s="520" t="s">
        <v>333</v>
      </c>
      <c r="E16" s="488">
        <v>20.923284489813966</v>
      </c>
      <c r="F16" s="488">
        <v>19.070318914626949</v>
      </c>
      <c r="G16" s="488">
        <v>20.758825799506237</v>
      </c>
      <c r="H16" s="488">
        <v>18.98657215798227</v>
      </c>
      <c r="I16" s="488">
        <v>19.708274041431658</v>
      </c>
      <c r="J16" s="488">
        <v>18.765220445504749</v>
      </c>
      <c r="K16" s="488">
        <v>19.627072467717305</v>
      </c>
      <c r="L16" s="488">
        <v>18.760285424183664</v>
      </c>
      <c r="M16" s="488">
        <v>18.834319974873441</v>
      </c>
      <c r="N16" s="488">
        <v>20.319534505467391</v>
      </c>
      <c r="O16" s="488">
        <v>20.874809729490718</v>
      </c>
      <c r="P16" s="488">
        <v>19.668021514278372</v>
      </c>
      <c r="Q16" s="575">
        <v>19.679347269177555</v>
      </c>
      <c r="R16" s="2"/>
      <c r="S16"/>
      <c r="T16" s="1209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</row>
    <row r="17" spans="1:66" s="8" customFormat="1" ht="18.75" customHeight="1">
      <c r="A17" s="20"/>
      <c r="B17" s="285"/>
      <c r="C17" s="519"/>
      <c r="D17" s="520" t="s">
        <v>335</v>
      </c>
      <c r="E17" s="488" t="s">
        <v>83</v>
      </c>
      <c r="F17" s="488" t="s">
        <v>83</v>
      </c>
      <c r="G17" s="488">
        <v>10.877921670990927</v>
      </c>
      <c r="H17" s="488">
        <v>10.620540931920235</v>
      </c>
      <c r="I17" s="488">
        <v>10.450767495999054</v>
      </c>
      <c r="J17" s="488">
        <v>9.9529415302273225</v>
      </c>
      <c r="K17" s="488">
        <v>10.480250375565072</v>
      </c>
      <c r="L17" s="488">
        <v>9.764357937993358</v>
      </c>
      <c r="M17" s="488">
        <v>10.963770997705128</v>
      </c>
      <c r="N17" s="488">
        <v>10.248995509780356</v>
      </c>
      <c r="O17" s="488">
        <v>11.665896761155993</v>
      </c>
      <c r="P17" s="488">
        <v>10.274076281020532</v>
      </c>
      <c r="Q17" s="575">
        <v>10.54026778081349</v>
      </c>
      <c r="R17" s="2"/>
      <c r="S17"/>
      <c r="T17" s="1209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</row>
    <row r="18" spans="1:66" s="8" customFormat="1" ht="18.75" customHeight="1">
      <c r="A18" s="20"/>
      <c r="B18" s="285"/>
      <c r="C18" s="2057" t="s">
        <v>341</v>
      </c>
      <c r="D18" s="2058"/>
      <c r="E18" s="490">
        <v>20.851912634907272</v>
      </c>
      <c r="F18" s="490">
        <v>20.608143224644728</v>
      </c>
      <c r="G18" s="490">
        <v>20.371084092159236</v>
      </c>
      <c r="H18" s="490">
        <v>20.588189411453843</v>
      </c>
      <c r="I18" s="490">
        <v>21.005159478543746</v>
      </c>
      <c r="J18" s="490">
        <v>21.495157513829643</v>
      </c>
      <c r="K18" s="490">
        <v>21.720453641729261</v>
      </c>
      <c r="L18" s="490">
        <v>20.886897264010774</v>
      </c>
      <c r="M18" s="490">
        <v>20.060012792690259</v>
      </c>
      <c r="N18" s="490">
        <v>20.610101661918772</v>
      </c>
      <c r="O18" s="490">
        <v>20.519303680663921</v>
      </c>
      <c r="P18" s="490">
        <v>20.447141561583624</v>
      </c>
      <c r="Q18" s="576">
        <v>20.770932143361303</v>
      </c>
      <c r="R18" s="2"/>
      <c r="S18"/>
      <c r="T18" s="1315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</row>
    <row r="19" spans="1:66" s="8" customFormat="1" ht="18.75" customHeight="1">
      <c r="A19" s="20"/>
      <c r="B19" s="512">
        <v>3</v>
      </c>
      <c r="C19" s="517" t="s">
        <v>177</v>
      </c>
      <c r="D19" s="520" t="s">
        <v>214</v>
      </c>
      <c r="E19" s="488">
        <v>19.102527375710203</v>
      </c>
      <c r="F19" s="488">
        <v>18.184570172961266</v>
      </c>
      <c r="G19" s="488">
        <v>17.383209045417342</v>
      </c>
      <c r="H19" s="488">
        <v>17.757313275924304</v>
      </c>
      <c r="I19" s="488">
        <v>17.414157923798975</v>
      </c>
      <c r="J19" s="488">
        <v>17.530651627494699</v>
      </c>
      <c r="K19" s="488">
        <v>16.865356167542828</v>
      </c>
      <c r="L19" s="488">
        <v>16.433191728036586</v>
      </c>
      <c r="M19" s="488">
        <v>17.005748763948553</v>
      </c>
      <c r="N19" s="488">
        <v>17.763078243749888</v>
      </c>
      <c r="O19" s="488">
        <v>18.221716517693643</v>
      </c>
      <c r="P19" s="572">
        <v>18.55246933294405</v>
      </c>
      <c r="Q19" s="577">
        <v>17.665528442341742</v>
      </c>
      <c r="R19" s="2"/>
      <c r="S19"/>
      <c r="T19" s="120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</row>
    <row r="20" spans="1:66" s="8" customFormat="1" ht="18.75" customHeight="1">
      <c r="A20" s="20"/>
      <c r="B20" s="285"/>
      <c r="C20" s="519"/>
      <c r="D20" s="520" t="s">
        <v>332</v>
      </c>
      <c r="E20" s="488">
        <v>21.111677744115706</v>
      </c>
      <c r="F20" s="488">
        <v>21.075699089345299</v>
      </c>
      <c r="G20" s="488">
        <v>20.540196142827682</v>
      </c>
      <c r="H20" s="488">
        <v>20.808527316532391</v>
      </c>
      <c r="I20" s="488">
        <v>21.560384841324375</v>
      </c>
      <c r="J20" s="488">
        <v>21.099056300778791</v>
      </c>
      <c r="K20" s="488">
        <v>21.217523801686951</v>
      </c>
      <c r="L20" s="488">
        <v>20.023629382131368</v>
      </c>
      <c r="M20" s="488">
        <v>21.025392078793022</v>
      </c>
      <c r="N20" s="488">
        <v>21.853606293050536</v>
      </c>
      <c r="O20" s="488">
        <v>21.346226342436488</v>
      </c>
      <c r="P20" s="572">
        <v>20.965028226012652</v>
      </c>
      <c r="Q20" s="575">
        <v>21.035375262292671</v>
      </c>
      <c r="R20" s="2"/>
      <c r="S20"/>
      <c r="T20" s="1209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</row>
    <row r="21" spans="1:66" s="8" customFormat="1" ht="18.75" customHeight="1">
      <c r="A21" s="20"/>
      <c r="B21" s="285"/>
      <c r="C21" s="519"/>
      <c r="D21" s="520" t="s">
        <v>298</v>
      </c>
      <c r="E21" s="488">
        <v>19.850977844936573</v>
      </c>
      <c r="F21" s="488">
        <v>18.710371166019328</v>
      </c>
      <c r="G21" s="488">
        <v>18.774903552434438</v>
      </c>
      <c r="H21" s="488">
        <v>18.77205152994361</v>
      </c>
      <c r="I21" s="488">
        <v>19.008234481172337</v>
      </c>
      <c r="J21" s="488">
        <v>18.705794165496368</v>
      </c>
      <c r="K21" s="488">
        <v>19.483095503688208</v>
      </c>
      <c r="L21" s="488">
        <v>18.342275045248631</v>
      </c>
      <c r="M21" s="488">
        <v>18.520960993473512</v>
      </c>
      <c r="N21" s="488">
        <v>18.796126766108575</v>
      </c>
      <c r="O21" s="488">
        <v>19.116706476538056</v>
      </c>
      <c r="P21" s="572">
        <v>19.18247505595567</v>
      </c>
      <c r="Q21" s="575">
        <v>18.940988827507212</v>
      </c>
      <c r="R21" s="2"/>
      <c r="S21"/>
      <c r="T21" s="1209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</row>
    <row r="22" spans="1:66" s="8" customFormat="1" ht="18.75" customHeight="1">
      <c r="A22" s="20"/>
      <c r="B22" s="285"/>
      <c r="C22" s="519"/>
      <c r="D22" s="520" t="s">
        <v>299</v>
      </c>
      <c r="E22" s="488">
        <v>19.943895640693455</v>
      </c>
      <c r="F22" s="488">
        <v>19.012537047590378</v>
      </c>
      <c r="G22" s="488">
        <v>19.079904768530056</v>
      </c>
      <c r="H22" s="488">
        <v>19.12762518317766</v>
      </c>
      <c r="I22" s="488">
        <v>18.968026864265386</v>
      </c>
      <c r="J22" s="488">
        <v>18.985180071434478</v>
      </c>
      <c r="K22" s="488">
        <v>19.382366641481998</v>
      </c>
      <c r="L22" s="488">
        <v>18.412574067860582</v>
      </c>
      <c r="M22" s="488">
        <v>18.663618737426898</v>
      </c>
      <c r="N22" s="488">
        <v>18.914229912302041</v>
      </c>
      <c r="O22" s="488">
        <v>19.275552903584902</v>
      </c>
      <c r="P22" s="572">
        <v>19.423285365270424</v>
      </c>
      <c r="Q22" s="575">
        <v>19.109753587077204</v>
      </c>
      <c r="R22" s="2"/>
      <c r="S22"/>
      <c r="T22" s="1209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</row>
    <row r="23" spans="1:66" s="8" customFormat="1" ht="18.75" customHeight="1">
      <c r="A23" s="20"/>
      <c r="B23" s="285"/>
      <c r="C23" s="519"/>
      <c r="D23" s="520" t="s">
        <v>333</v>
      </c>
      <c r="E23" s="488">
        <v>18.419379589844251</v>
      </c>
      <c r="F23" s="488">
        <v>18.859437336887517</v>
      </c>
      <c r="G23" s="488">
        <v>18.920658400552647</v>
      </c>
      <c r="H23" s="488">
        <v>18.639931221642421</v>
      </c>
      <c r="I23" s="488">
        <v>18.850743749549942</v>
      </c>
      <c r="J23" s="488">
        <v>18.967804870886884</v>
      </c>
      <c r="K23" s="488">
        <v>19.215959459835766</v>
      </c>
      <c r="L23" s="488">
        <v>18.096524777006728</v>
      </c>
      <c r="M23" s="488">
        <v>18.538141121136373</v>
      </c>
      <c r="N23" s="488">
        <v>18.93566502654668</v>
      </c>
      <c r="O23" s="488">
        <v>18.849535802455247</v>
      </c>
      <c r="P23" s="572">
        <v>19.265513578380268</v>
      </c>
      <c r="Q23" s="575">
        <v>18.790001828639046</v>
      </c>
      <c r="R23" s="2"/>
      <c r="S23"/>
      <c r="T23" s="1209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</row>
    <row r="24" spans="1:66" s="8" customFormat="1" ht="18.75" customHeight="1">
      <c r="A24" s="20"/>
      <c r="B24" s="285"/>
      <c r="C24" s="519"/>
      <c r="D24" s="520" t="s">
        <v>335</v>
      </c>
      <c r="E24" s="488">
        <v>12.961266248562364</v>
      </c>
      <c r="F24" s="488">
        <v>12.242365617327035</v>
      </c>
      <c r="G24" s="488">
        <v>11.751041081374261</v>
      </c>
      <c r="H24" s="488">
        <v>12.073757805429315</v>
      </c>
      <c r="I24" s="488">
        <v>11.883296209355064</v>
      </c>
      <c r="J24" s="488">
        <v>11.752844925262723</v>
      </c>
      <c r="K24" s="488">
        <v>11.892715522065217</v>
      </c>
      <c r="L24" s="488">
        <v>11.45144379373242</v>
      </c>
      <c r="M24" s="488">
        <v>11.415954230393723</v>
      </c>
      <c r="N24" s="488">
        <v>11.707704768764733</v>
      </c>
      <c r="O24" s="488">
        <v>12.324140432169461</v>
      </c>
      <c r="P24" s="572">
        <v>12.492702248811122</v>
      </c>
      <c r="Q24" s="575">
        <v>12.010419714540609</v>
      </c>
      <c r="R24" s="2"/>
      <c r="S24"/>
      <c r="T24" s="1209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</row>
    <row r="25" spans="1:66" s="8" customFormat="1" ht="18.75" customHeight="1">
      <c r="A25" s="20"/>
      <c r="B25" s="285"/>
      <c r="C25" s="519"/>
      <c r="D25" s="520" t="s">
        <v>338</v>
      </c>
      <c r="E25" s="488">
        <v>22.945114410426406</v>
      </c>
      <c r="F25" s="488">
        <v>20.985051340210724</v>
      </c>
      <c r="G25" s="488">
        <v>21.117146030452904</v>
      </c>
      <c r="H25" s="488">
        <v>21.186130457697669</v>
      </c>
      <c r="I25" s="488">
        <v>20.985294088253067</v>
      </c>
      <c r="J25" s="488">
        <v>21.185460093325908</v>
      </c>
      <c r="K25" s="488">
        <v>21.598267740666422</v>
      </c>
      <c r="L25" s="488">
        <v>20.420929989233638</v>
      </c>
      <c r="M25" s="488">
        <v>20.567987088841402</v>
      </c>
      <c r="N25" s="488">
        <v>21.123815923698107</v>
      </c>
      <c r="O25" s="488">
        <v>21.545977986731568</v>
      </c>
      <c r="P25" s="572">
        <v>21.675004784078222</v>
      </c>
      <c r="Q25" s="575">
        <v>21.284959645564001</v>
      </c>
      <c r="R25" s="2"/>
      <c r="S25"/>
      <c r="T25" s="1209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</row>
    <row r="26" spans="1:66" s="8" customFormat="1" ht="18.75" customHeight="1">
      <c r="A26" s="20"/>
      <c r="B26" s="285"/>
      <c r="C26" s="519"/>
      <c r="D26" s="520" t="s">
        <v>215</v>
      </c>
      <c r="E26" s="488">
        <v>18.341399710721031</v>
      </c>
      <c r="F26" s="488">
        <v>18.820641553793582</v>
      </c>
      <c r="G26" s="488">
        <v>18.314139834982498</v>
      </c>
      <c r="H26" s="488">
        <v>19.6070193017053</v>
      </c>
      <c r="I26" s="488">
        <v>20.082373370545056</v>
      </c>
      <c r="J26" s="488">
        <v>21.13751803737588</v>
      </c>
      <c r="K26" s="488">
        <v>20.98215166750261</v>
      </c>
      <c r="L26" s="488">
        <v>19.562101005244788</v>
      </c>
      <c r="M26" s="488">
        <v>19.544847427944468</v>
      </c>
      <c r="N26" s="488">
        <v>19.614124579409555</v>
      </c>
      <c r="O26" s="488">
        <v>20.026293385778494</v>
      </c>
      <c r="P26" s="572">
        <v>19.379543224798493</v>
      </c>
      <c r="Q26" s="575">
        <v>19.55386431115544</v>
      </c>
      <c r="R26" s="2"/>
      <c r="S26"/>
      <c r="T26" s="1209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</row>
    <row r="27" spans="1:66" s="8" customFormat="1" ht="18.75" customHeight="1">
      <c r="A27" s="20"/>
      <c r="B27" s="285"/>
      <c r="C27" s="519"/>
      <c r="D27" s="520" t="s">
        <v>216</v>
      </c>
      <c r="E27" s="488">
        <v>18.841145835386072</v>
      </c>
      <c r="F27" s="488">
        <v>19.128871038328782</v>
      </c>
      <c r="G27" s="488">
        <v>17.988928942487085</v>
      </c>
      <c r="H27" s="488">
        <v>19.227455235507115</v>
      </c>
      <c r="I27" s="488">
        <v>20.914432604975254</v>
      </c>
      <c r="J27" s="488">
        <v>20.25284235434135</v>
      </c>
      <c r="K27" s="488">
        <v>20.930042868763188</v>
      </c>
      <c r="L27" s="488">
        <v>19.682938551526476</v>
      </c>
      <c r="M27" s="488">
        <v>19.959654249265814</v>
      </c>
      <c r="N27" s="488">
        <v>19.429017836251642</v>
      </c>
      <c r="O27" s="488">
        <v>20.043925534964892</v>
      </c>
      <c r="P27" s="572">
        <v>19.695525142477202</v>
      </c>
      <c r="Q27" s="575">
        <v>19.603713834132471</v>
      </c>
      <c r="R27" s="2"/>
      <c r="S27"/>
      <c r="T27" s="1209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</row>
    <row r="28" spans="1:66" s="8" customFormat="1" ht="18.75" customHeight="1">
      <c r="A28" s="20"/>
      <c r="B28" s="285"/>
      <c r="C28" s="2057" t="s">
        <v>341</v>
      </c>
      <c r="D28" s="2058"/>
      <c r="E28" s="490">
        <v>19.733251254813013</v>
      </c>
      <c r="F28" s="490">
        <v>18.908003054323064</v>
      </c>
      <c r="G28" s="490">
        <v>18.931995948926762</v>
      </c>
      <c r="H28" s="490">
        <v>18.995965330775402</v>
      </c>
      <c r="I28" s="490">
        <v>18.988421983086134</v>
      </c>
      <c r="J28" s="490">
        <v>18.953469487759982</v>
      </c>
      <c r="K28" s="490">
        <v>19.413366070585514</v>
      </c>
      <c r="L28" s="490">
        <v>18.376844355282294</v>
      </c>
      <c r="M28" s="490">
        <v>18.622657685774779</v>
      </c>
      <c r="N28" s="490">
        <v>18.880901207995333</v>
      </c>
      <c r="O28" s="490">
        <v>19.197310093424367</v>
      </c>
      <c r="P28" s="573">
        <v>19.325217842431968</v>
      </c>
      <c r="Q28" s="576">
        <v>19.033391613479392</v>
      </c>
      <c r="R28" s="2"/>
      <c r="S28"/>
      <c r="T28" s="1209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</row>
    <row r="29" spans="1:66" s="8" customFormat="1" ht="18.75" customHeight="1">
      <c r="A29" s="20"/>
      <c r="B29" s="512">
        <v>4</v>
      </c>
      <c r="C29" s="516" t="s">
        <v>4</v>
      </c>
      <c r="D29" s="520" t="s">
        <v>214</v>
      </c>
      <c r="E29" s="488">
        <v>21.856719073036505</v>
      </c>
      <c r="F29" s="488">
        <v>24.449387412513563</v>
      </c>
      <c r="G29" s="488">
        <v>22.708903140251895</v>
      </c>
      <c r="H29" s="488">
        <v>22.456189474781798</v>
      </c>
      <c r="I29" s="488">
        <v>22.360025583278663</v>
      </c>
      <c r="J29" s="488">
        <v>23.594495764824718</v>
      </c>
      <c r="K29" s="488">
        <v>23.56564032927697</v>
      </c>
      <c r="L29" s="488">
        <v>20.77198003518081</v>
      </c>
      <c r="M29" s="488">
        <v>21.91945393506359</v>
      </c>
      <c r="N29" s="488">
        <v>21.744537274906197</v>
      </c>
      <c r="O29" s="488">
        <v>22.117320608808843</v>
      </c>
      <c r="P29" s="572">
        <v>21.583365260777981</v>
      </c>
      <c r="Q29" s="577">
        <v>22.417997848219084</v>
      </c>
      <c r="R29" s="2"/>
      <c r="S29"/>
      <c r="T29" s="120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</row>
    <row r="30" spans="1:66" s="8" customFormat="1" ht="18.75" customHeight="1">
      <c r="A30" s="20"/>
      <c r="B30" s="285"/>
      <c r="C30" s="518"/>
      <c r="D30" s="520" t="s">
        <v>332</v>
      </c>
      <c r="E30" s="488">
        <v>24.110831973637779</v>
      </c>
      <c r="F30" s="488">
        <v>23.736797802697289</v>
      </c>
      <c r="G30" s="488">
        <v>22.693567282287578</v>
      </c>
      <c r="H30" s="488">
        <v>23.209479829158756</v>
      </c>
      <c r="I30" s="488">
        <v>24.403969234066544</v>
      </c>
      <c r="J30" s="488">
        <v>24.213151549822339</v>
      </c>
      <c r="K30" s="488">
        <v>25.342851807882393</v>
      </c>
      <c r="L30" s="488">
        <v>24.400597474720332</v>
      </c>
      <c r="M30" s="488">
        <v>24.469929831007541</v>
      </c>
      <c r="N30" s="488">
        <v>24.304351378203304</v>
      </c>
      <c r="O30" s="488">
        <v>23.948904934438442</v>
      </c>
      <c r="P30" s="572">
        <v>24.73579683461211</v>
      </c>
      <c r="Q30" s="575">
        <v>24.111636979579224</v>
      </c>
      <c r="R30" s="2"/>
      <c r="S30"/>
      <c r="T30" s="1209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</row>
    <row r="31" spans="1:66" s="8" customFormat="1" ht="18.75" customHeight="1">
      <c r="A31" s="20"/>
      <c r="B31" s="285"/>
      <c r="C31" s="518"/>
      <c r="D31" s="520" t="s">
        <v>298</v>
      </c>
      <c r="E31" s="488">
        <v>21.418779299758846</v>
      </c>
      <c r="F31" s="488">
        <v>21.906128393633146</v>
      </c>
      <c r="G31" s="488">
        <v>21.890755940068129</v>
      </c>
      <c r="H31" s="488">
        <v>22.00694574697043</v>
      </c>
      <c r="I31" s="488">
        <v>22.632089836452895</v>
      </c>
      <c r="J31" s="488">
        <v>22.796355745394433</v>
      </c>
      <c r="K31" s="488">
        <v>22.798791830019571</v>
      </c>
      <c r="L31" s="488">
        <v>22.096233692843501</v>
      </c>
      <c r="M31" s="488">
        <v>22.218413682894258</v>
      </c>
      <c r="N31" s="488">
        <v>22.472537955776794</v>
      </c>
      <c r="O31" s="488">
        <v>23.021371078616287</v>
      </c>
      <c r="P31" s="572">
        <v>22.930916741129568</v>
      </c>
      <c r="Q31" s="575">
        <v>22.360909849831437</v>
      </c>
      <c r="R31" s="2"/>
      <c r="S31"/>
      <c r="T31" s="1209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</row>
    <row r="32" spans="1:66" s="8" customFormat="1" ht="18.75" customHeight="1">
      <c r="A32" s="20"/>
      <c r="B32" s="285"/>
      <c r="C32" s="515"/>
      <c r="D32" s="520" t="s">
        <v>299</v>
      </c>
      <c r="E32" s="488">
        <v>18.19891687963429</v>
      </c>
      <c r="F32" s="488">
        <v>18.58244666465016</v>
      </c>
      <c r="G32" s="488">
        <v>18.798100160054435</v>
      </c>
      <c r="H32" s="488">
        <v>18.78411069165157</v>
      </c>
      <c r="I32" s="488">
        <v>19.009985700219293</v>
      </c>
      <c r="J32" s="488">
        <v>19.042212352303917</v>
      </c>
      <c r="K32" s="488">
        <v>18.829855476317121</v>
      </c>
      <c r="L32" s="488">
        <v>18.52653553122709</v>
      </c>
      <c r="M32" s="488">
        <v>18.811304893238223</v>
      </c>
      <c r="N32" s="488">
        <v>18.870842019585879</v>
      </c>
      <c r="O32" s="488">
        <v>19.227561925158263</v>
      </c>
      <c r="P32" s="572">
        <v>19.67563825611024</v>
      </c>
      <c r="Q32" s="575">
        <v>18.868561210039683</v>
      </c>
      <c r="R32" s="2"/>
      <c r="S32"/>
      <c r="T32" s="1209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</row>
    <row r="33" spans="1:66" s="8" customFormat="1" ht="18.75" customHeight="1">
      <c r="A33" s="20"/>
      <c r="B33" s="285"/>
      <c r="C33" s="515"/>
      <c r="D33" s="520" t="s">
        <v>333</v>
      </c>
      <c r="E33" s="488">
        <v>18.430391363962531</v>
      </c>
      <c r="F33" s="488">
        <v>19.085908736416236</v>
      </c>
      <c r="G33" s="488">
        <v>21.004386977364639</v>
      </c>
      <c r="H33" s="488">
        <v>19.832726775426913</v>
      </c>
      <c r="I33" s="488">
        <v>19.592678306155143</v>
      </c>
      <c r="J33" s="488">
        <v>19.789702968367333</v>
      </c>
      <c r="K33" s="488">
        <v>20.54897067367958</v>
      </c>
      <c r="L33" s="488">
        <v>20.355147021785434</v>
      </c>
      <c r="M33" s="488">
        <v>21.113148319500532</v>
      </c>
      <c r="N33" s="488">
        <v>19.270140801933817</v>
      </c>
      <c r="O33" s="488">
        <v>20.419581248319172</v>
      </c>
      <c r="P33" s="572">
        <v>19.12017862012852</v>
      </c>
      <c r="Q33" s="575">
        <v>19.881143551346987</v>
      </c>
      <c r="R33" s="2"/>
      <c r="S33"/>
      <c r="T33" s="1209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</row>
    <row r="34" spans="1:66" s="8" customFormat="1" ht="18.75" customHeight="1">
      <c r="A34" s="20"/>
      <c r="B34" s="285"/>
      <c r="C34" s="515"/>
      <c r="D34" s="520" t="s">
        <v>334</v>
      </c>
      <c r="E34" s="488" t="s">
        <v>83</v>
      </c>
      <c r="F34" s="488" t="s">
        <v>83</v>
      </c>
      <c r="G34" s="488" t="s">
        <v>83</v>
      </c>
      <c r="H34" s="488" t="s">
        <v>83</v>
      </c>
      <c r="I34" s="488" t="s">
        <v>83</v>
      </c>
      <c r="J34" s="488" t="s">
        <v>83</v>
      </c>
      <c r="K34" s="488" t="s">
        <v>83</v>
      </c>
      <c r="L34" s="488" t="s">
        <v>83</v>
      </c>
      <c r="M34" s="488" t="s">
        <v>83</v>
      </c>
      <c r="N34" s="488" t="s">
        <v>83</v>
      </c>
      <c r="O34" s="488" t="s">
        <v>83</v>
      </c>
      <c r="P34" s="572" t="s">
        <v>83</v>
      </c>
      <c r="Q34" s="575" t="s">
        <v>83</v>
      </c>
      <c r="R34" s="2"/>
      <c r="S34"/>
      <c r="T34" s="1209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</row>
    <row r="35" spans="1:66" s="8" customFormat="1" ht="18.75" customHeight="1">
      <c r="A35" s="20"/>
      <c r="B35" s="285"/>
      <c r="C35" s="515"/>
      <c r="D35" s="520" t="s">
        <v>335</v>
      </c>
      <c r="E35" s="488">
        <v>15.548554871320036</v>
      </c>
      <c r="F35" s="488">
        <v>14.257867593096815</v>
      </c>
      <c r="G35" s="488">
        <v>12.575769202224894</v>
      </c>
      <c r="H35" s="488">
        <v>12.144973244789075</v>
      </c>
      <c r="I35" s="488">
        <v>57.139413027021043</v>
      </c>
      <c r="J35" s="488">
        <v>12.413369777420526</v>
      </c>
      <c r="K35" s="488">
        <v>12.796861089990312</v>
      </c>
      <c r="L35" s="488">
        <v>14.894298071666862</v>
      </c>
      <c r="M35" s="488">
        <v>14.464017069474371</v>
      </c>
      <c r="N35" s="488">
        <v>13.964466831353814</v>
      </c>
      <c r="O35" s="488">
        <v>14.556132782532163</v>
      </c>
      <c r="P35" s="572">
        <v>13.838685539782308</v>
      </c>
      <c r="Q35" s="575">
        <v>13.182549496196623</v>
      </c>
      <c r="R35" s="2"/>
      <c r="S35"/>
      <c r="T35" s="1209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</row>
    <row r="36" spans="1:66" s="8" customFormat="1" ht="18.75" customHeight="1">
      <c r="A36" s="20"/>
      <c r="B36" s="285"/>
      <c r="C36" s="515"/>
      <c r="D36" s="520" t="s">
        <v>338</v>
      </c>
      <c r="E36" s="488">
        <v>26.845461271343158</v>
      </c>
      <c r="F36" s="488">
        <v>27.307769648484037</v>
      </c>
      <c r="G36" s="488">
        <v>27.70641639130049</v>
      </c>
      <c r="H36" s="488">
        <v>19.252978634420689</v>
      </c>
      <c r="I36" s="488">
        <v>20.2540582645886</v>
      </c>
      <c r="J36" s="488">
        <v>20.44937796941543</v>
      </c>
      <c r="K36" s="488">
        <v>20.780584297666628</v>
      </c>
      <c r="L36" s="488">
        <v>20.116465478958549</v>
      </c>
      <c r="M36" s="488">
        <v>20.237396929537635</v>
      </c>
      <c r="N36" s="488">
        <v>20.048169745012263</v>
      </c>
      <c r="O36" s="488">
        <v>18.426765072378863</v>
      </c>
      <c r="P36" s="572">
        <v>18.593351615004948</v>
      </c>
      <c r="Q36" s="575">
        <v>21.225943567043018</v>
      </c>
      <c r="R36" s="2"/>
      <c r="S36"/>
      <c r="T36" s="1209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</row>
    <row r="37" spans="1:66" s="8" customFormat="1" ht="18.75" customHeight="1">
      <c r="A37" s="20"/>
      <c r="B37" s="285"/>
      <c r="C37" s="515"/>
      <c r="D37" s="520" t="s">
        <v>300</v>
      </c>
      <c r="E37" s="488">
        <v>32.128131259371052</v>
      </c>
      <c r="F37" s="488">
        <v>31.882324807491273</v>
      </c>
      <c r="G37" s="488">
        <v>33.476273647185089</v>
      </c>
      <c r="H37" s="488">
        <v>32.824243409705659</v>
      </c>
      <c r="I37" s="488">
        <v>32.931906966138811</v>
      </c>
      <c r="J37" s="488">
        <v>32.727693480459827</v>
      </c>
      <c r="K37" s="488">
        <v>33.057416115948136</v>
      </c>
      <c r="L37" s="488">
        <v>32.380086148167905</v>
      </c>
      <c r="M37" s="488">
        <v>31.987004045527961</v>
      </c>
      <c r="N37" s="488">
        <v>33.436707583492385</v>
      </c>
      <c r="O37" s="488">
        <v>32.84532614888905</v>
      </c>
      <c r="P37" s="572">
        <v>22.509575647972987</v>
      </c>
      <c r="Q37" s="575">
        <v>32.3450775710076</v>
      </c>
      <c r="R37" s="2"/>
      <c r="S37"/>
      <c r="T37" s="1209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</row>
    <row r="38" spans="1:66" s="8" customFormat="1" ht="18.75" customHeight="1">
      <c r="A38" s="20"/>
      <c r="B38" s="285"/>
      <c r="C38" s="515"/>
      <c r="D38" s="520" t="s">
        <v>301</v>
      </c>
      <c r="E38" s="488">
        <v>14.61573229814193</v>
      </c>
      <c r="F38" s="488">
        <v>14.487130316723732</v>
      </c>
      <c r="G38" s="488">
        <v>15.142435044149838</v>
      </c>
      <c r="H38" s="488">
        <v>14.633694740953439</v>
      </c>
      <c r="I38" s="488">
        <v>14.896947192603935</v>
      </c>
      <c r="J38" s="488">
        <v>15.403675178056719</v>
      </c>
      <c r="K38" s="488">
        <v>15.718135465280469</v>
      </c>
      <c r="L38" s="488">
        <v>14.637845245329959</v>
      </c>
      <c r="M38" s="488">
        <v>14.688775775617296</v>
      </c>
      <c r="N38" s="488">
        <v>15.259805525688037</v>
      </c>
      <c r="O38" s="488">
        <v>15.316612857868401</v>
      </c>
      <c r="P38" s="572">
        <v>14.590137577023654</v>
      </c>
      <c r="Q38" s="575">
        <v>14.95294363117207</v>
      </c>
      <c r="R38" s="2"/>
      <c r="S38"/>
      <c r="T38" s="1209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</row>
    <row r="39" spans="1:66" s="8" customFormat="1" ht="18.75" customHeight="1">
      <c r="A39" s="20"/>
      <c r="B39" s="285"/>
      <c r="C39" s="515"/>
      <c r="D39" s="520" t="s">
        <v>339</v>
      </c>
      <c r="E39" s="488">
        <v>39.606587400722006</v>
      </c>
      <c r="F39" s="488">
        <v>39.714176433388268</v>
      </c>
      <c r="G39" s="488">
        <v>39.207750067656931</v>
      </c>
      <c r="H39" s="488">
        <v>38.332133668748646</v>
      </c>
      <c r="I39" s="488">
        <v>37.015832183240271</v>
      </c>
      <c r="J39" s="488">
        <v>36.044070753059344</v>
      </c>
      <c r="K39" s="488">
        <v>35.162679006443533</v>
      </c>
      <c r="L39" s="488">
        <v>33.482282675518718</v>
      </c>
      <c r="M39" s="488">
        <v>33.643496317815973</v>
      </c>
      <c r="N39" s="488">
        <v>33.462322930004888</v>
      </c>
      <c r="O39" s="488">
        <v>33.072532356094023</v>
      </c>
      <c r="P39" s="572">
        <v>34.128224179320533</v>
      </c>
      <c r="Q39" s="575">
        <v>36.527340953183732</v>
      </c>
      <c r="R39" s="2"/>
      <c r="S39"/>
      <c r="T39" s="120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</row>
    <row r="40" spans="1:66" s="8" customFormat="1" ht="18.75" customHeight="1">
      <c r="A40" s="20"/>
      <c r="B40" s="285"/>
      <c r="C40" s="15"/>
      <c r="D40" s="492" t="s">
        <v>215</v>
      </c>
      <c r="E40" s="488">
        <v>19.97442929890785</v>
      </c>
      <c r="F40" s="488">
        <v>20.842340600257266</v>
      </c>
      <c r="G40" s="488">
        <v>19.335395582212474</v>
      </c>
      <c r="H40" s="488">
        <v>19.945866549384167</v>
      </c>
      <c r="I40" s="488">
        <v>19.119234815291733</v>
      </c>
      <c r="J40" s="488">
        <v>20.881387444109272</v>
      </c>
      <c r="K40" s="488">
        <v>20.552027103631101</v>
      </c>
      <c r="L40" s="488">
        <v>19.491144495434639</v>
      </c>
      <c r="M40" s="488">
        <v>18.912149485544369</v>
      </c>
      <c r="N40" s="488">
        <v>19.198730821047889</v>
      </c>
      <c r="O40" s="488">
        <v>19.29247815320479</v>
      </c>
      <c r="P40" s="572">
        <v>19.147571948121239</v>
      </c>
      <c r="Q40" s="575">
        <v>19.689812735960501</v>
      </c>
      <c r="R40" s="2"/>
      <c r="S40"/>
      <c r="T40" s="1209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</row>
    <row r="41" spans="1:66" s="8" customFormat="1" ht="18.75" customHeight="1">
      <c r="A41" s="20"/>
      <c r="B41" s="285"/>
      <c r="C41" s="515"/>
      <c r="D41" s="520" t="s">
        <v>216</v>
      </c>
      <c r="E41" s="488">
        <v>32.26615136933836</v>
      </c>
      <c r="F41" s="488">
        <v>39.603471608642892</v>
      </c>
      <c r="G41" s="488">
        <v>32.239429930614591</v>
      </c>
      <c r="H41" s="488">
        <v>31.564501396032938</v>
      </c>
      <c r="I41" s="488">
        <v>36.380685237245032</v>
      </c>
      <c r="J41" s="488">
        <v>32.642405951461043</v>
      </c>
      <c r="K41" s="488">
        <v>35.870393524752913</v>
      </c>
      <c r="L41" s="488">
        <v>39.918707646039451</v>
      </c>
      <c r="M41" s="488">
        <v>34.034231509101275</v>
      </c>
      <c r="N41" s="488">
        <v>32.273637112100296</v>
      </c>
      <c r="O41" s="488">
        <v>26.719277012540328</v>
      </c>
      <c r="P41" s="572">
        <v>34.629482865606214</v>
      </c>
      <c r="Q41" s="575">
        <v>33.892471553112308</v>
      </c>
      <c r="R41" s="2"/>
      <c r="S41"/>
      <c r="T41" s="1209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</row>
    <row r="42" spans="1:66" s="8" customFormat="1" ht="18.75" customHeight="1">
      <c r="A42" s="20"/>
      <c r="B42" s="285"/>
      <c r="C42" s="2057" t="s">
        <v>341</v>
      </c>
      <c r="D42" s="2058"/>
      <c r="E42" s="490">
        <v>19.116140932035396</v>
      </c>
      <c r="F42" s="490">
        <v>19.636078009269951</v>
      </c>
      <c r="G42" s="490">
        <v>19.796771997494826</v>
      </c>
      <c r="H42" s="490">
        <v>19.709935045724002</v>
      </c>
      <c r="I42" s="490">
        <v>20.017933321965877</v>
      </c>
      <c r="J42" s="490">
        <v>20.088219533969742</v>
      </c>
      <c r="K42" s="490">
        <v>20.038540731385883</v>
      </c>
      <c r="L42" s="490">
        <v>19.661377240293131</v>
      </c>
      <c r="M42" s="490">
        <v>19.86781340123374</v>
      </c>
      <c r="N42" s="490">
        <v>19.837164449344563</v>
      </c>
      <c r="O42" s="490">
        <v>20.217428808765639</v>
      </c>
      <c r="P42" s="573">
        <v>20.470152318728626</v>
      </c>
      <c r="Q42" s="576">
        <v>19.876312714694802</v>
      </c>
      <c r="R42" s="2"/>
      <c r="S42"/>
      <c r="T42" s="1209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</row>
    <row r="43" spans="1:66" s="8" customFormat="1" ht="18.75" customHeight="1">
      <c r="A43" s="20"/>
      <c r="B43" s="512">
        <v>5</v>
      </c>
      <c r="C43" s="517" t="s">
        <v>6</v>
      </c>
      <c r="D43" s="520" t="s">
        <v>298</v>
      </c>
      <c r="E43" s="488" t="s">
        <v>83</v>
      </c>
      <c r="F43" s="488" t="s">
        <v>83</v>
      </c>
      <c r="G43" s="488" t="s">
        <v>83</v>
      </c>
      <c r="H43" s="488" t="s">
        <v>83</v>
      </c>
      <c r="I43" s="488" t="s">
        <v>83</v>
      </c>
      <c r="J43" s="488" t="s">
        <v>83</v>
      </c>
      <c r="K43" s="488" t="s">
        <v>83</v>
      </c>
      <c r="L43" s="488" t="s">
        <v>83</v>
      </c>
      <c r="M43" s="488" t="s">
        <v>83</v>
      </c>
      <c r="N43" s="488" t="s">
        <v>83</v>
      </c>
      <c r="O43" s="488" t="s">
        <v>83</v>
      </c>
      <c r="P43" s="572" t="s">
        <v>83</v>
      </c>
      <c r="Q43" s="577" t="s">
        <v>83</v>
      </c>
      <c r="R43" s="2"/>
      <c r="S43"/>
      <c r="T43" s="1209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</row>
    <row r="44" spans="1:66" s="8" customFormat="1" ht="18.75" customHeight="1">
      <c r="A44" s="20"/>
      <c r="B44" s="285"/>
      <c r="C44" s="519"/>
      <c r="D44" s="520" t="s">
        <v>299</v>
      </c>
      <c r="E44" s="488">
        <v>21.853438584329506</v>
      </c>
      <c r="F44" s="488">
        <v>21.704808107026402</v>
      </c>
      <c r="G44" s="488">
        <v>21.682052684497592</v>
      </c>
      <c r="H44" s="488">
        <v>21.659906091783888</v>
      </c>
      <c r="I44" s="488">
        <v>21.555184346172389</v>
      </c>
      <c r="J44" s="488">
        <v>21.487888977540251</v>
      </c>
      <c r="K44" s="488">
        <v>21.739173813447088</v>
      </c>
      <c r="L44" s="488">
        <v>20.760845221738503</v>
      </c>
      <c r="M44" s="488">
        <v>20.826017947588468</v>
      </c>
      <c r="N44" s="488">
        <v>21.208343720972735</v>
      </c>
      <c r="O44" s="488">
        <v>22.60519873369465</v>
      </c>
      <c r="P44" s="572">
        <v>22.766114783099429</v>
      </c>
      <c r="Q44" s="575">
        <v>21.651395277625006</v>
      </c>
      <c r="R44" s="2"/>
      <c r="S44"/>
      <c r="T44" s="1209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</row>
    <row r="45" spans="1:66" s="8" customFormat="1" ht="18.75" customHeight="1">
      <c r="A45" s="20"/>
      <c r="B45" s="285"/>
      <c r="C45" s="514"/>
      <c r="D45" s="520" t="s">
        <v>333</v>
      </c>
      <c r="E45" s="488">
        <v>21.753248680797803</v>
      </c>
      <c r="F45" s="488">
        <v>22.240683834190243</v>
      </c>
      <c r="G45" s="488">
        <v>22.142668015262476</v>
      </c>
      <c r="H45" s="488">
        <v>22.425526111642892</v>
      </c>
      <c r="I45" s="488">
        <v>20.251889437791398</v>
      </c>
      <c r="J45" s="488">
        <v>18.568025050249165</v>
      </c>
      <c r="K45" s="488">
        <v>16.155445909117709</v>
      </c>
      <c r="L45" s="488">
        <v>19.087389110318334</v>
      </c>
      <c r="M45" s="488">
        <v>21.713447536258776</v>
      </c>
      <c r="N45" s="488">
        <v>22.037156491257651</v>
      </c>
      <c r="O45" s="488">
        <v>20.489485176193483</v>
      </c>
      <c r="P45" s="572">
        <v>19.713766811213784</v>
      </c>
      <c r="Q45" s="575">
        <v>20.372464399644688</v>
      </c>
      <c r="R45" s="2"/>
      <c r="S45"/>
      <c r="T45" s="1209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</row>
    <row r="46" spans="1:66" s="8" customFormat="1" ht="18.75" customHeight="1">
      <c r="A46" s="20"/>
      <c r="B46" s="285"/>
      <c r="C46" s="514"/>
      <c r="D46" s="520" t="s">
        <v>216</v>
      </c>
      <c r="E46" s="488">
        <v>20.4168713112789</v>
      </c>
      <c r="F46" s="488">
        <v>21.395650342381423</v>
      </c>
      <c r="G46" s="488">
        <v>19.034784245212812</v>
      </c>
      <c r="H46" s="488">
        <v>20.84844996112405</v>
      </c>
      <c r="I46" s="488">
        <v>19.429189410220552</v>
      </c>
      <c r="J46" s="488">
        <v>8.4775267320075844</v>
      </c>
      <c r="K46" s="488">
        <v>23.207668813884226</v>
      </c>
      <c r="L46" s="488">
        <v>28.249336350348774</v>
      </c>
      <c r="M46" s="488">
        <v>26.519120311562723</v>
      </c>
      <c r="N46" s="488">
        <v>26.926774183225213</v>
      </c>
      <c r="O46" s="488">
        <v>26.940500336886789</v>
      </c>
      <c r="P46" s="572">
        <v>28.370977474270511</v>
      </c>
      <c r="Q46" s="575">
        <v>22.615613807136505</v>
      </c>
      <c r="R46" s="2"/>
      <c r="S46"/>
      <c r="T46" s="1209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</row>
    <row r="47" spans="1:66" s="8" customFormat="1" ht="18.75" customHeight="1">
      <c r="A47" s="20"/>
      <c r="B47" s="285"/>
      <c r="C47" s="2057" t="s">
        <v>341</v>
      </c>
      <c r="D47" s="2058"/>
      <c r="E47" s="490">
        <v>21.771380545375028</v>
      </c>
      <c r="F47" s="490">
        <v>21.709636094370559</v>
      </c>
      <c r="G47" s="490">
        <v>21.554240680588485</v>
      </c>
      <c r="H47" s="490">
        <v>21.651691176908663</v>
      </c>
      <c r="I47" s="490">
        <v>21.403248030928832</v>
      </c>
      <c r="J47" s="490">
        <v>20.731275930764841</v>
      </c>
      <c r="K47" s="490">
        <v>21.546043019649282</v>
      </c>
      <c r="L47" s="490">
        <v>21.040067172617647</v>
      </c>
      <c r="M47" s="490">
        <v>21.150190605222434</v>
      </c>
      <c r="N47" s="490">
        <v>21.534605111489029</v>
      </c>
      <c r="O47" s="490">
        <v>22.734300109542986</v>
      </c>
      <c r="P47" s="573">
        <v>22.901955572387333</v>
      </c>
      <c r="Q47" s="576">
        <v>21.646617778356607</v>
      </c>
      <c r="R47" s="2"/>
      <c r="S47"/>
      <c r="T47" s="1209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</row>
    <row r="48" spans="1:66" s="8" customFormat="1" ht="18.75" customHeight="1">
      <c r="A48" s="20"/>
      <c r="B48" s="512">
        <v>6</v>
      </c>
      <c r="C48" s="517" t="s">
        <v>8</v>
      </c>
      <c r="D48" s="520" t="s">
        <v>214</v>
      </c>
      <c r="E48" s="488">
        <v>28.672294857059967</v>
      </c>
      <c r="F48" s="488">
        <v>29.474446728462045</v>
      </c>
      <c r="G48" s="488">
        <v>33.693936302484985</v>
      </c>
      <c r="H48" s="488">
        <v>30.85535536252879</v>
      </c>
      <c r="I48" s="488">
        <v>27.760474246096294</v>
      </c>
      <c r="J48" s="488">
        <v>26.466467728049338</v>
      </c>
      <c r="K48" s="488">
        <v>30.122330787767272</v>
      </c>
      <c r="L48" s="488">
        <v>28.317761521705744</v>
      </c>
      <c r="M48" s="488">
        <v>27.79520214299783</v>
      </c>
      <c r="N48" s="488">
        <v>28.608917645053488</v>
      </c>
      <c r="O48" s="488">
        <v>28.01763210774979</v>
      </c>
      <c r="P48" s="572">
        <v>29.396031651640108</v>
      </c>
      <c r="Q48" s="577">
        <v>29.151371461596483</v>
      </c>
      <c r="R48" s="2"/>
      <c r="S48"/>
      <c r="T48" s="1209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</row>
    <row r="49" spans="1:66" s="8" customFormat="1" ht="18.75" customHeight="1">
      <c r="A49" s="20"/>
      <c r="B49" s="285"/>
      <c r="C49" s="518"/>
      <c r="D49" s="520" t="s">
        <v>332</v>
      </c>
      <c r="E49" s="488">
        <v>20.409253821106702</v>
      </c>
      <c r="F49" s="488">
        <v>21.317121355213004</v>
      </c>
      <c r="G49" s="488">
        <v>21.113386095895301</v>
      </c>
      <c r="H49" s="488">
        <v>21.055997557177786</v>
      </c>
      <c r="I49" s="488">
        <v>22.110946417085191</v>
      </c>
      <c r="J49" s="488">
        <v>21.968055851357533</v>
      </c>
      <c r="K49" s="488">
        <v>22.449113214452801</v>
      </c>
      <c r="L49" s="488">
        <v>21.121673195332008</v>
      </c>
      <c r="M49" s="488">
        <v>20.927445678458547</v>
      </c>
      <c r="N49" s="488">
        <v>21.494837317253481</v>
      </c>
      <c r="O49" s="488">
        <v>21.806339088643732</v>
      </c>
      <c r="P49" s="572">
        <v>22.892205733502848</v>
      </c>
      <c r="Q49" s="575">
        <v>21.573852678069763</v>
      </c>
      <c r="R49" s="2"/>
      <c r="S49"/>
      <c r="T49" s="120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</row>
    <row r="50" spans="1:66" s="8" customFormat="1" ht="18.75" customHeight="1">
      <c r="A50" s="20"/>
      <c r="B50" s="285"/>
      <c r="C50" s="519"/>
      <c r="D50" s="520" t="s">
        <v>298</v>
      </c>
      <c r="E50" s="488">
        <v>24.26322033170435</v>
      </c>
      <c r="F50" s="488">
        <v>23.388756950945968</v>
      </c>
      <c r="G50" s="488">
        <v>24.806692874813098</v>
      </c>
      <c r="H50" s="488">
        <v>24.456452779031075</v>
      </c>
      <c r="I50" s="488">
        <v>24.652904693936556</v>
      </c>
      <c r="J50" s="488">
        <v>24.325205322353316</v>
      </c>
      <c r="K50" s="488">
        <v>24.710625178729082</v>
      </c>
      <c r="L50" s="488">
        <v>23.423020576735077</v>
      </c>
      <c r="M50" s="488">
        <v>24.120961642594732</v>
      </c>
      <c r="N50" s="488">
        <v>24.610870335366762</v>
      </c>
      <c r="O50" s="488">
        <v>24.674333890990525</v>
      </c>
      <c r="P50" s="572">
        <v>25.775460963630302</v>
      </c>
      <c r="Q50" s="575">
        <v>24.433550829667062</v>
      </c>
      <c r="R50" s="2"/>
      <c r="S50"/>
      <c r="T50" s="1209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</row>
    <row r="51" spans="1:66" s="8" customFormat="1" ht="18.75" customHeight="1">
      <c r="A51" s="20"/>
      <c r="B51" s="285"/>
      <c r="C51" s="519"/>
      <c r="D51" s="520" t="s">
        <v>299</v>
      </c>
      <c r="E51" s="488">
        <v>22.186781105522094</v>
      </c>
      <c r="F51" s="488">
        <v>21.290600885049589</v>
      </c>
      <c r="G51" s="488">
        <v>22.376118414240558</v>
      </c>
      <c r="H51" s="488">
        <v>22.168792340527883</v>
      </c>
      <c r="I51" s="488">
        <v>22.385017522893556</v>
      </c>
      <c r="J51" s="488">
        <v>22.363696517920101</v>
      </c>
      <c r="K51" s="488">
        <v>22.292712630312245</v>
      </c>
      <c r="L51" s="488">
        <v>22.328938313080677</v>
      </c>
      <c r="M51" s="488">
        <v>22.413848003433841</v>
      </c>
      <c r="N51" s="488">
        <v>22.533010180843643</v>
      </c>
      <c r="O51" s="488">
        <v>22.738050746489602</v>
      </c>
      <c r="P51" s="572">
        <v>23.101874606303486</v>
      </c>
      <c r="Q51" s="575">
        <v>22.349167813458156</v>
      </c>
      <c r="R51" s="2"/>
      <c r="S51"/>
      <c r="T51" s="1209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</row>
    <row r="52" spans="1:66" s="8" customFormat="1" ht="18.75" customHeight="1">
      <c r="A52" s="20"/>
      <c r="B52" s="285"/>
      <c r="C52" s="519"/>
      <c r="D52" s="520" t="s">
        <v>333</v>
      </c>
      <c r="E52" s="488">
        <v>12.837773425856721</v>
      </c>
      <c r="F52" s="488">
        <v>12.8471805258344</v>
      </c>
      <c r="G52" s="488">
        <v>12.194651089884516</v>
      </c>
      <c r="H52" s="488">
        <v>12.775887979660473</v>
      </c>
      <c r="I52" s="488">
        <v>12.782229685676004</v>
      </c>
      <c r="J52" s="488">
        <v>13.350234542903408</v>
      </c>
      <c r="K52" s="488">
        <v>12.801718294214732</v>
      </c>
      <c r="L52" s="488">
        <v>12.215796991030571</v>
      </c>
      <c r="M52" s="488">
        <v>12.645324284858052</v>
      </c>
      <c r="N52" s="488">
        <v>12.225526497644136</v>
      </c>
      <c r="O52" s="488">
        <v>12.818363544318865</v>
      </c>
      <c r="P52" s="572">
        <v>14.427698146727924</v>
      </c>
      <c r="Q52" s="575">
        <v>12.827236187297149</v>
      </c>
      <c r="R52" s="2"/>
      <c r="S52"/>
      <c r="T52" s="1209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</row>
    <row r="53" spans="1:66" s="8" customFormat="1" ht="18.75" customHeight="1">
      <c r="A53" s="20"/>
      <c r="B53" s="285"/>
      <c r="C53" s="519"/>
      <c r="D53" s="520" t="s">
        <v>334</v>
      </c>
      <c r="E53" s="488">
        <v>16.100708177971914</v>
      </c>
      <c r="F53" s="488">
        <v>8.4145392631155396</v>
      </c>
      <c r="G53" s="488">
        <v>16.629201786979827</v>
      </c>
      <c r="H53" s="488">
        <v>18.850251991730797</v>
      </c>
      <c r="I53" s="488">
        <v>19.031459774016426</v>
      </c>
      <c r="J53" s="488">
        <v>18.463929380641584</v>
      </c>
      <c r="K53" s="488">
        <v>18.912893840506861</v>
      </c>
      <c r="L53" s="488">
        <v>14.130421277964476</v>
      </c>
      <c r="M53" s="488">
        <v>18.001663534518407</v>
      </c>
      <c r="N53" s="488">
        <v>16.182656575286565</v>
      </c>
      <c r="O53" s="488">
        <v>16.57366386942407</v>
      </c>
      <c r="P53" s="572">
        <v>17.003205139676837</v>
      </c>
      <c r="Q53" s="575">
        <v>16.275046183696286</v>
      </c>
      <c r="R53" s="2"/>
      <c r="S53"/>
      <c r="T53" s="1209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</row>
    <row r="54" spans="1:66" s="8" customFormat="1" ht="18.75" customHeight="1">
      <c r="A54" s="20"/>
      <c r="B54" s="285"/>
      <c r="C54" s="514"/>
      <c r="D54" s="520" t="s">
        <v>335</v>
      </c>
      <c r="E54" s="488">
        <v>14.146521236245281</v>
      </c>
      <c r="F54" s="488">
        <v>11.661137326920148</v>
      </c>
      <c r="G54" s="488">
        <v>12.809362720503893</v>
      </c>
      <c r="H54" s="488">
        <v>19.818143634457954</v>
      </c>
      <c r="I54" s="488">
        <v>13.500056339525633</v>
      </c>
      <c r="J54" s="488">
        <v>14.07431528334391</v>
      </c>
      <c r="K54" s="488">
        <v>12.333441264846723</v>
      </c>
      <c r="L54" s="488">
        <v>11.923040148981059</v>
      </c>
      <c r="M54" s="488">
        <v>11.870629710105437</v>
      </c>
      <c r="N54" s="488">
        <v>13.820248049714831</v>
      </c>
      <c r="O54" s="488">
        <v>18.118703561969667</v>
      </c>
      <c r="P54" s="572">
        <v>13.666082584899366</v>
      </c>
      <c r="Q54" s="575">
        <v>13.994714684845324</v>
      </c>
      <c r="R54" s="2"/>
      <c r="S54"/>
      <c r="T54" s="1209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</row>
    <row r="55" spans="1:66" s="8" customFormat="1" ht="18.75" customHeight="1">
      <c r="A55" s="20"/>
      <c r="B55" s="285"/>
      <c r="C55" s="514"/>
      <c r="D55" s="520" t="s">
        <v>338</v>
      </c>
      <c r="E55" s="488">
        <v>21.944165486628769</v>
      </c>
      <c r="F55" s="488">
        <v>21.471577095792135</v>
      </c>
      <c r="G55" s="488">
        <v>22.318502902592968</v>
      </c>
      <c r="H55" s="488">
        <v>22.658789935267418</v>
      </c>
      <c r="I55" s="488">
        <v>22.418266423889783</v>
      </c>
      <c r="J55" s="488">
        <v>22.354835371430116</v>
      </c>
      <c r="K55" s="488">
        <v>22.407081777195085</v>
      </c>
      <c r="L55" s="488">
        <v>22.007907897342854</v>
      </c>
      <c r="M55" s="488">
        <v>22.085166910401032</v>
      </c>
      <c r="N55" s="488">
        <v>22.334993561741634</v>
      </c>
      <c r="O55" s="488">
        <v>23.302691061825438</v>
      </c>
      <c r="P55" s="572">
        <v>24.149381971236476</v>
      </c>
      <c r="Q55" s="575">
        <v>22.460726228762763</v>
      </c>
      <c r="R55" s="2"/>
      <c r="S55"/>
      <c r="T55" s="1209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</row>
    <row r="56" spans="1:66" s="8" customFormat="1" ht="18.75" customHeight="1">
      <c r="A56" s="20"/>
      <c r="B56" s="285"/>
      <c r="C56" s="515"/>
      <c r="D56" s="520" t="s">
        <v>215</v>
      </c>
      <c r="E56" s="488">
        <v>16.999988879028344</v>
      </c>
      <c r="F56" s="488">
        <v>19.691488144381498</v>
      </c>
      <c r="G56" s="488">
        <v>26.070138155454906</v>
      </c>
      <c r="H56" s="488">
        <v>15.41486072543294</v>
      </c>
      <c r="I56" s="488">
        <v>15.417688082478772</v>
      </c>
      <c r="J56" s="488">
        <v>15.283478694843373</v>
      </c>
      <c r="K56" s="488">
        <v>15.884692743364374</v>
      </c>
      <c r="L56" s="488">
        <v>15.06246849431958</v>
      </c>
      <c r="M56" s="488">
        <v>15.222148873663656</v>
      </c>
      <c r="N56" s="488">
        <v>15.623349508800302</v>
      </c>
      <c r="O56" s="488">
        <v>15.936899434900862</v>
      </c>
      <c r="P56" s="572">
        <v>16.083097918618538</v>
      </c>
      <c r="Q56" s="575">
        <v>16.85427062641287</v>
      </c>
      <c r="R56" s="2"/>
      <c r="S56"/>
      <c r="T56" s="1209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</row>
    <row r="57" spans="1:66" s="8" customFormat="1" ht="18.75" customHeight="1">
      <c r="A57" s="20"/>
      <c r="B57" s="285"/>
      <c r="C57" s="515"/>
      <c r="D57" s="520" t="s">
        <v>216</v>
      </c>
      <c r="E57" s="488">
        <v>21.580613020705893</v>
      </c>
      <c r="F57" s="488">
        <v>23.813620912139378</v>
      </c>
      <c r="G57" s="488">
        <v>20.746414174927615</v>
      </c>
      <c r="H57" s="488">
        <v>20.189847853395364</v>
      </c>
      <c r="I57" s="488">
        <v>20.641476994642296</v>
      </c>
      <c r="J57" s="488">
        <v>19.81692894244167</v>
      </c>
      <c r="K57" s="488">
        <v>18.771782878966849</v>
      </c>
      <c r="L57" s="488">
        <v>17.475281124832929</v>
      </c>
      <c r="M57" s="488">
        <v>17.848015636985579</v>
      </c>
      <c r="N57" s="488">
        <v>20.72370951503914</v>
      </c>
      <c r="O57" s="488">
        <v>21.691085445495595</v>
      </c>
      <c r="P57" s="572">
        <v>22.083639230077523</v>
      </c>
      <c r="Q57" s="575">
        <v>20.442969927797279</v>
      </c>
      <c r="R57" s="2"/>
      <c r="S57"/>
      <c r="T57" s="1209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</row>
    <row r="58" spans="1:66" s="8" customFormat="1" ht="18.75" customHeight="1">
      <c r="A58" s="20"/>
      <c r="B58" s="285"/>
      <c r="C58" s="2057" t="s">
        <v>341</v>
      </c>
      <c r="D58" s="2058"/>
      <c r="E58" s="490">
        <v>20.712874462518201</v>
      </c>
      <c r="F58" s="490">
        <v>19.906443974772593</v>
      </c>
      <c r="G58" s="490">
        <v>20.786406244108797</v>
      </c>
      <c r="H58" s="490">
        <v>21.178247335458881</v>
      </c>
      <c r="I58" s="490">
        <v>20.887238978703103</v>
      </c>
      <c r="J58" s="490">
        <v>20.983368684099446</v>
      </c>
      <c r="K58" s="490">
        <v>20.790718265374899</v>
      </c>
      <c r="L58" s="490">
        <v>20.330883490535832</v>
      </c>
      <c r="M58" s="490">
        <v>20.654550728053305</v>
      </c>
      <c r="N58" s="490">
        <v>20.892494342318564</v>
      </c>
      <c r="O58" s="490">
        <v>21.415900997175683</v>
      </c>
      <c r="P58" s="573">
        <v>21.789929298833208</v>
      </c>
      <c r="Q58" s="576">
        <v>20.861859303045893</v>
      </c>
      <c r="R58" s="2"/>
      <c r="S58"/>
      <c r="T58" s="1209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</row>
    <row r="59" spans="1:66" s="8" customFormat="1" ht="18.75" customHeight="1">
      <c r="A59" s="20"/>
      <c r="B59" s="512">
        <v>7</v>
      </c>
      <c r="C59" s="517" t="s">
        <v>10</v>
      </c>
      <c r="D59" s="520" t="s">
        <v>214</v>
      </c>
      <c r="E59" s="488">
        <v>24.566260318662636</v>
      </c>
      <c r="F59" s="488">
        <v>27.660138535557138</v>
      </c>
      <c r="G59" s="488">
        <v>27.813239829539128</v>
      </c>
      <c r="H59" s="488">
        <v>25.868367257129496</v>
      </c>
      <c r="I59" s="488">
        <v>26.430403066332939</v>
      </c>
      <c r="J59" s="488">
        <v>26.983740115117751</v>
      </c>
      <c r="K59" s="488">
        <v>25.20291419979948</v>
      </c>
      <c r="L59" s="488">
        <v>27.669967826282043</v>
      </c>
      <c r="M59" s="488">
        <v>27.493200884646985</v>
      </c>
      <c r="N59" s="488">
        <v>22.536438501545224</v>
      </c>
      <c r="O59" s="488">
        <v>25.913075877785086</v>
      </c>
      <c r="P59" s="572">
        <v>29.854392363356027</v>
      </c>
      <c r="Q59" s="577">
        <v>26.440628875738515</v>
      </c>
      <c r="R59" s="2"/>
      <c r="S59"/>
      <c r="T59" s="120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</row>
    <row r="60" spans="1:66" s="8" customFormat="1" ht="18.75" customHeight="1">
      <c r="A60" s="20"/>
      <c r="B60" s="285"/>
      <c r="C60" s="518"/>
      <c r="D60" s="520" t="s">
        <v>332</v>
      </c>
      <c r="E60" s="488">
        <v>30.475117904746288</v>
      </c>
      <c r="F60" s="488">
        <v>28.397100640117269</v>
      </c>
      <c r="G60" s="488">
        <v>25.018709426825602</v>
      </c>
      <c r="H60" s="488">
        <v>32.261530466054701</v>
      </c>
      <c r="I60" s="488">
        <v>24.36141398175759</v>
      </c>
      <c r="J60" s="488">
        <v>27.698717166758524</v>
      </c>
      <c r="K60" s="488">
        <v>28.935074552029285</v>
      </c>
      <c r="L60" s="488">
        <v>25.300995308722975</v>
      </c>
      <c r="M60" s="488">
        <v>29.691510701280386</v>
      </c>
      <c r="N60" s="488">
        <v>27.130890001677443</v>
      </c>
      <c r="O60" s="488">
        <v>30.042156701717353</v>
      </c>
      <c r="P60" s="572">
        <v>30.325933457195411</v>
      </c>
      <c r="Q60" s="575">
        <v>28.255073511847321</v>
      </c>
      <c r="R60" s="2"/>
      <c r="S60"/>
      <c r="T60" s="1209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</row>
    <row r="61" spans="1:66" s="8" customFormat="1" ht="18.75" customHeight="1">
      <c r="A61" s="20"/>
      <c r="B61" s="285"/>
      <c r="C61" s="515"/>
      <c r="D61" s="520" t="s">
        <v>298</v>
      </c>
      <c r="E61" s="488">
        <v>23.705249140105941</v>
      </c>
      <c r="F61" s="488">
        <v>23.916029743921229</v>
      </c>
      <c r="G61" s="488">
        <v>23.994013161857502</v>
      </c>
      <c r="H61" s="488">
        <v>23.93734460152508</v>
      </c>
      <c r="I61" s="488">
        <v>24.056036660378147</v>
      </c>
      <c r="J61" s="488">
        <v>24.357362350353561</v>
      </c>
      <c r="K61" s="488">
        <v>23.96566512428371</v>
      </c>
      <c r="L61" s="488">
        <v>23.826036227367378</v>
      </c>
      <c r="M61" s="488">
        <v>23.842834489776717</v>
      </c>
      <c r="N61" s="488">
        <v>23.829067892167494</v>
      </c>
      <c r="O61" s="488">
        <v>23.782283447196637</v>
      </c>
      <c r="P61" s="572">
        <v>23.641977565071937</v>
      </c>
      <c r="Q61" s="575">
        <v>23.903792099298681</v>
      </c>
      <c r="R61" s="2"/>
      <c r="S61"/>
      <c r="T61" s="1209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</row>
    <row r="62" spans="1:66" s="8" customFormat="1" ht="18.75" customHeight="1">
      <c r="A62" s="20"/>
      <c r="B62" s="285"/>
      <c r="C62" s="515"/>
      <c r="D62" s="520" t="s">
        <v>299</v>
      </c>
      <c r="E62" s="488">
        <v>20.970726923226682</v>
      </c>
      <c r="F62" s="488">
        <v>21.419716140562123</v>
      </c>
      <c r="G62" s="488">
        <v>21.705719790521197</v>
      </c>
      <c r="H62" s="488">
        <v>21.6332045851969</v>
      </c>
      <c r="I62" s="488">
        <v>21.663054310396745</v>
      </c>
      <c r="J62" s="488">
        <v>21.980811996584805</v>
      </c>
      <c r="K62" s="488">
        <v>21.395664841166756</v>
      </c>
      <c r="L62" s="488">
        <v>21.586633032456668</v>
      </c>
      <c r="M62" s="488">
        <v>21.556275053289493</v>
      </c>
      <c r="N62" s="488">
        <v>21.723581414076797</v>
      </c>
      <c r="O62" s="488">
        <v>21.989448051934254</v>
      </c>
      <c r="P62" s="572">
        <v>22.221934134962961</v>
      </c>
      <c r="Q62" s="575">
        <v>21.657136513584391</v>
      </c>
      <c r="R62" s="2"/>
      <c r="S62"/>
      <c r="T62" s="1209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</row>
    <row r="63" spans="1:66" s="8" customFormat="1" ht="18.75" customHeight="1">
      <c r="A63" s="20"/>
      <c r="B63" s="285"/>
      <c r="C63" s="515"/>
      <c r="D63" s="520" t="s">
        <v>333</v>
      </c>
      <c r="E63" s="488">
        <v>18.321880622226878</v>
      </c>
      <c r="F63" s="488">
        <v>19.214731165187096</v>
      </c>
      <c r="G63" s="488">
        <v>16.958728220547435</v>
      </c>
      <c r="H63" s="488">
        <v>19.460862224091297</v>
      </c>
      <c r="I63" s="488">
        <v>17.619780463915227</v>
      </c>
      <c r="J63" s="488">
        <v>18.715165028635532</v>
      </c>
      <c r="K63" s="488">
        <v>17.994849689208088</v>
      </c>
      <c r="L63" s="488">
        <v>19.325121436061021</v>
      </c>
      <c r="M63" s="488">
        <v>19.286772993907046</v>
      </c>
      <c r="N63" s="488">
        <v>18.425196652825576</v>
      </c>
      <c r="O63" s="488">
        <v>19.674039847413926</v>
      </c>
      <c r="P63" s="572">
        <v>20.239199236143467</v>
      </c>
      <c r="Q63" s="575">
        <v>18.767775409272225</v>
      </c>
      <c r="R63" s="2"/>
      <c r="S63"/>
      <c r="T63" s="1209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</row>
    <row r="64" spans="1:66" s="8" customFormat="1" ht="18.75" customHeight="1">
      <c r="A64" s="20"/>
      <c r="B64" s="285"/>
      <c r="C64" s="515"/>
      <c r="D64" s="520" t="s">
        <v>334</v>
      </c>
      <c r="E64" s="488">
        <v>37.329799043930301</v>
      </c>
      <c r="F64" s="488">
        <v>21.912737171183334</v>
      </c>
      <c r="G64" s="488">
        <v>24.112913103309999</v>
      </c>
      <c r="H64" s="488">
        <v>21.737593335325805</v>
      </c>
      <c r="I64" s="488">
        <v>23.669899487573971</v>
      </c>
      <c r="J64" s="488">
        <v>25.604017259786666</v>
      </c>
      <c r="K64" s="488">
        <v>25.889904406288327</v>
      </c>
      <c r="L64" s="488">
        <v>23.736492785158582</v>
      </c>
      <c r="M64" s="488">
        <v>24.873116845973019</v>
      </c>
      <c r="N64" s="488">
        <v>22.620650556304941</v>
      </c>
      <c r="O64" s="488">
        <v>24.747938117516391</v>
      </c>
      <c r="P64" s="572">
        <v>23.590092512786569</v>
      </c>
      <c r="Q64" s="575">
        <v>25.443722353553518</v>
      </c>
      <c r="R64" s="2"/>
      <c r="S64"/>
      <c r="T64" s="1209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</row>
    <row r="65" spans="1:66" s="8" customFormat="1" ht="18.75" customHeight="1">
      <c r="A65" s="20"/>
      <c r="B65" s="285"/>
      <c r="C65" s="515"/>
      <c r="D65" s="520" t="s">
        <v>335</v>
      </c>
      <c r="E65" s="488">
        <v>15.537128306922359</v>
      </c>
      <c r="F65" s="488">
        <v>23.086192658785411</v>
      </c>
      <c r="G65" s="488">
        <v>14.686373552549744</v>
      </c>
      <c r="H65" s="488">
        <v>14.294319293413494</v>
      </c>
      <c r="I65" s="488">
        <v>34.102134064433308</v>
      </c>
      <c r="J65" s="488">
        <v>31.839736260546381</v>
      </c>
      <c r="K65" s="488">
        <v>21.3654340707443</v>
      </c>
      <c r="L65" s="488">
        <v>14.860610951562091</v>
      </c>
      <c r="M65" s="488">
        <v>19.396452766257845</v>
      </c>
      <c r="N65" s="488">
        <v>16.128006241750072</v>
      </c>
      <c r="O65" s="488">
        <v>15.619413703416953</v>
      </c>
      <c r="P65" s="572">
        <v>17.374117921116842</v>
      </c>
      <c r="Q65" s="575">
        <v>19.314628090547412</v>
      </c>
      <c r="R65" s="2"/>
      <c r="S65"/>
      <c r="T65" s="1209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</row>
    <row r="66" spans="1:66" s="8" customFormat="1" ht="18.75" customHeight="1">
      <c r="A66" s="20"/>
      <c r="B66" s="285"/>
      <c r="C66" s="515"/>
      <c r="D66" s="520" t="s">
        <v>338</v>
      </c>
      <c r="E66" s="488">
        <v>16.035741522677608</v>
      </c>
      <c r="F66" s="488">
        <v>17.482129062359832</v>
      </c>
      <c r="G66" s="488">
        <v>16.414926347763323</v>
      </c>
      <c r="H66" s="488">
        <v>18.863125044909676</v>
      </c>
      <c r="I66" s="488">
        <v>16.147743708826194</v>
      </c>
      <c r="J66" s="488">
        <v>17.067902773933604</v>
      </c>
      <c r="K66" s="488">
        <v>21.550890422486685</v>
      </c>
      <c r="L66" s="488">
        <v>18.604366891950686</v>
      </c>
      <c r="M66" s="488">
        <v>19.528832508799507</v>
      </c>
      <c r="N66" s="488">
        <v>18.378747647643767</v>
      </c>
      <c r="O66" s="488">
        <v>15.496025136454525</v>
      </c>
      <c r="P66" s="572">
        <v>17.557495919930457</v>
      </c>
      <c r="Q66" s="575">
        <v>17.880262550364126</v>
      </c>
      <c r="R66" s="2"/>
      <c r="S66"/>
      <c r="T66" s="1209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</row>
    <row r="67" spans="1:66" s="8" customFormat="1" ht="18.75" customHeight="1">
      <c r="A67" s="20"/>
      <c r="B67" s="285"/>
      <c r="C67" s="15"/>
      <c r="D67" s="492" t="s">
        <v>339</v>
      </c>
      <c r="E67" s="488">
        <v>26.117826001352359</v>
      </c>
      <c r="F67" s="488">
        <v>26.160281548624802</v>
      </c>
      <c r="G67" s="488">
        <v>26.084968758207168</v>
      </c>
      <c r="H67" s="488">
        <v>25.941094592166991</v>
      </c>
      <c r="I67" s="488">
        <v>25.812539467922903</v>
      </c>
      <c r="J67" s="488">
        <v>25.896022021680864</v>
      </c>
      <c r="K67" s="488">
        <v>22.744653779873769</v>
      </c>
      <c r="L67" s="488">
        <v>22.141331373012886</v>
      </c>
      <c r="M67" s="488">
        <v>22.500927370802767</v>
      </c>
      <c r="N67" s="488">
        <v>22.556604953139999</v>
      </c>
      <c r="O67" s="488">
        <v>23.452032486151033</v>
      </c>
      <c r="P67" s="572">
        <v>23.459304002243439</v>
      </c>
      <c r="Q67" s="575">
        <v>23.561348523575422</v>
      </c>
      <c r="R67" s="2"/>
      <c r="S67"/>
      <c r="T67" s="1209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</row>
    <row r="68" spans="1:66" s="8" customFormat="1" ht="18.75" customHeight="1">
      <c r="A68" s="20"/>
      <c r="B68" s="285"/>
      <c r="C68" s="515"/>
      <c r="D68" s="520" t="s">
        <v>215</v>
      </c>
      <c r="E68" s="488">
        <v>18.550791230008496</v>
      </c>
      <c r="F68" s="488">
        <v>19.968788905299711</v>
      </c>
      <c r="G68" s="488">
        <v>20.366473004290771</v>
      </c>
      <c r="H68" s="488">
        <v>18.610797841678085</v>
      </c>
      <c r="I68" s="488">
        <v>19.380158581097451</v>
      </c>
      <c r="J68" s="488">
        <v>20.819799749372972</v>
      </c>
      <c r="K68" s="488">
        <v>19.916348105152935</v>
      </c>
      <c r="L68" s="488">
        <v>19.935855762415066</v>
      </c>
      <c r="M68" s="488">
        <v>18.750526208402185</v>
      </c>
      <c r="N68" s="488">
        <v>20.287878647267998</v>
      </c>
      <c r="O68" s="488">
        <v>22.155674767160374</v>
      </c>
      <c r="P68" s="572">
        <v>21.690805271495204</v>
      </c>
      <c r="Q68" s="575">
        <v>20.030213139079791</v>
      </c>
      <c r="R68" s="2"/>
      <c r="S68"/>
      <c r="T68" s="1209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</row>
    <row r="69" spans="1:66" s="8" customFormat="1" ht="18.75" customHeight="1">
      <c r="A69" s="20"/>
      <c r="B69" s="285"/>
      <c r="C69" s="515"/>
      <c r="D69" s="520" t="s">
        <v>216</v>
      </c>
      <c r="E69" s="488">
        <v>20.412089483404952</v>
      </c>
      <c r="F69" s="488">
        <v>20.597673058035859</v>
      </c>
      <c r="G69" s="488">
        <v>20.01557961074802</v>
      </c>
      <c r="H69" s="488">
        <v>19.804915779932738</v>
      </c>
      <c r="I69" s="488">
        <v>19.896856025222068</v>
      </c>
      <c r="J69" s="488">
        <v>19.151896927062225</v>
      </c>
      <c r="K69" s="488">
        <v>18.981992790424361</v>
      </c>
      <c r="L69" s="488">
        <v>19.026487448805707</v>
      </c>
      <c r="M69" s="488">
        <v>17.931957960834456</v>
      </c>
      <c r="N69" s="488">
        <v>19.35405813091424</v>
      </c>
      <c r="O69" s="488">
        <v>20.23296921692755</v>
      </c>
      <c r="P69" s="572">
        <v>21.983689521765463</v>
      </c>
      <c r="Q69" s="575">
        <v>19.75635748429994</v>
      </c>
      <c r="R69" s="2"/>
      <c r="S69"/>
      <c r="T69" s="120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</row>
    <row r="70" spans="1:66" s="8" customFormat="1" ht="18.75" customHeight="1">
      <c r="A70" s="20"/>
      <c r="B70" s="285"/>
      <c r="C70" s="2057" t="s">
        <v>341</v>
      </c>
      <c r="D70" s="2058"/>
      <c r="E70" s="490">
        <v>21.321732708414316</v>
      </c>
      <c r="F70" s="490">
        <v>21.783561844285533</v>
      </c>
      <c r="G70" s="490">
        <v>21.742497047768779</v>
      </c>
      <c r="H70" s="490">
        <v>21.925643880878091</v>
      </c>
      <c r="I70" s="490">
        <v>21.825168250439283</v>
      </c>
      <c r="J70" s="490">
        <v>22.24323978600686</v>
      </c>
      <c r="K70" s="490">
        <v>21.714690851286093</v>
      </c>
      <c r="L70" s="490">
        <v>21.851116436863926</v>
      </c>
      <c r="M70" s="490">
        <v>21.842464240411243</v>
      </c>
      <c r="N70" s="490">
        <v>21.84604140247847</v>
      </c>
      <c r="O70" s="490">
        <v>22.177718414559301</v>
      </c>
      <c r="P70" s="573">
        <v>22.360245921724832</v>
      </c>
      <c r="Q70" s="576">
        <v>21.889894983766958</v>
      </c>
      <c r="R70" s="2"/>
      <c r="S70"/>
      <c r="T70" s="1209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</row>
    <row r="71" spans="1:66" s="8" customFormat="1" ht="18.75" customHeight="1">
      <c r="A71" s="20"/>
      <c r="B71" s="512">
        <v>8</v>
      </c>
      <c r="C71" s="517" t="s">
        <v>12</v>
      </c>
      <c r="D71" s="520" t="s">
        <v>214</v>
      </c>
      <c r="E71" s="488">
        <v>31.17599169500857</v>
      </c>
      <c r="F71" s="488">
        <v>35.724364853681728</v>
      </c>
      <c r="G71" s="488">
        <v>29.580594437179723</v>
      </c>
      <c r="H71" s="488">
        <v>24.816668601601869</v>
      </c>
      <c r="I71" s="488">
        <v>26.0292422501619</v>
      </c>
      <c r="J71" s="488">
        <v>26.419559607830109</v>
      </c>
      <c r="K71" s="488">
        <v>26.946121056303003</v>
      </c>
      <c r="L71" s="488">
        <v>28.070744182491826</v>
      </c>
      <c r="M71" s="488">
        <v>24.685311769961267</v>
      </c>
      <c r="N71" s="488">
        <v>23.264878177258169</v>
      </c>
      <c r="O71" s="488">
        <v>24.500447352505464</v>
      </c>
      <c r="P71" s="572">
        <v>28.085745518873544</v>
      </c>
      <c r="Q71" s="577">
        <v>26.579596736875249</v>
      </c>
      <c r="R71" s="2"/>
      <c r="S71"/>
      <c r="T71" s="1209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</row>
    <row r="72" spans="1:66" s="8" customFormat="1" ht="18.75" customHeight="1">
      <c r="A72" s="20"/>
      <c r="B72" s="285"/>
      <c r="C72" s="515"/>
      <c r="D72" s="520" t="s">
        <v>332</v>
      </c>
      <c r="E72" s="488">
        <v>21.886306175735264</v>
      </c>
      <c r="F72" s="488">
        <v>24.000468197187857</v>
      </c>
      <c r="G72" s="488">
        <v>23.429604875768241</v>
      </c>
      <c r="H72" s="488">
        <v>23.44000849222477</v>
      </c>
      <c r="I72" s="488">
        <v>23.460265630040237</v>
      </c>
      <c r="J72" s="488">
        <v>23.811089486999485</v>
      </c>
      <c r="K72" s="488">
        <v>23.768522573009783</v>
      </c>
      <c r="L72" s="488">
        <v>23.775046985697536</v>
      </c>
      <c r="M72" s="488">
        <v>22.093808772983554</v>
      </c>
      <c r="N72" s="488">
        <v>25.005486334702788</v>
      </c>
      <c r="O72" s="488">
        <v>22.238021550081317</v>
      </c>
      <c r="P72" s="572">
        <v>22.98269316807389</v>
      </c>
      <c r="Q72" s="575">
        <v>23.323313048310197</v>
      </c>
      <c r="R72" s="2"/>
      <c r="S72"/>
      <c r="T72" s="1209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</row>
    <row r="73" spans="1:66" s="8" customFormat="1" ht="18.75" customHeight="1">
      <c r="A73" s="20"/>
      <c r="B73" s="285"/>
      <c r="C73" s="515"/>
      <c r="D73" s="520" t="s">
        <v>298</v>
      </c>
      <c r="E73" s="488">
        <v>21.165315224861672</v>
      </c>
      <c r="F73" s="488">
        <v>21.931889628845578</v>
      </c>
      <c r="G73" s="488">
        <v>22.164750865449765</v>
      </c>
      <c r="H73" s="488">
        <v>23.132948070480893</v>
      </c>
      <c r="I73" s="488">
        <v>22.732322960222206</v>
      </c>
      <c r="J73" s="488">
        <v>22.574387021033296</v>
      </c>
      <c r="K73" s="488">
        <v>22.703951921362815</v>
      </c>
      <c r="L73" s="488">
        <v>22.657501954279788</v>
      </c>
      <c r="M73" s="488">
        <v>21.694570003708328</v>
      </c>
      <c r="N73" s="488">
        <v>22.39393180148398</v>
      </c>
      <c r="O73" s="488">
        <v>22.721967955480871</v>
      </c>
      <c r="P73" s="572">
        <v>22.70282705226354</v>
      </c>
      <c r="Q73" s="575">
        <v>22.384905583532326</v>
      </c>
      <c r="R73" s="2"/>
      <c r="S73"/>
      <c r="T73" s="1209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</row>
    <row r="74" spans="1:66" s="8" customFormat="1" ht="18.75" customHeight="1">
      <c r="A74" s="20"/>
      <c r="B74" s="285"/>
      <c r="C74" s="515"/>
      <c r="D74" s="520" t="s">
        <v>299</v>
      </c>
      <c r="E74" s="488">
        <v>20.17523611968592</v>
      </c>
      <c r="F74" s="488">
        <v>21.280404381924217</v>
      </c>
      <c r="G74" s="488">
        <v>21.135241562718782</v>
      </c>
      <c r="H74" s="488">
        <v>21.342343345167116</v>
      </c>
      <c r="I74" s="488">
        <v>21.372438387157668</v>
      </c>
      <c r="J74" s="488">
        <v>21.25419712566282</v>
      </c>
      <c r="K74" s="488">
        <v>21.145480488679407</v>
      </c>
      <c r="L74" s="488">
        <v>21.003474882490657</v>
      </c>
      <c r="M74" s="488">
        <v>20.818646077295618</v>
      </c>
      <c r="N74" s="488">
        <v>21.303093642114366</v>
      </c>
      <c r="O74" s="488">
        <v>21.01056714566807</v>
      </c>
      <c r="P74" s="572">
        <v>21.498127973315857</v>
      </c>
      <c r="Q74" s="575">
        <v>21.109316008016666</v>
      </c>
      <c r="R74" s="2"/>
      <c r="S74"/>
      <c r="T74" s="1209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</row>
    <row r="75" spans="1:66" s="8" customFormat="1" ht="18.75" customHeight="1">
      <c r="A75" s="20"/>
      <c r="B75" s="285"/>
      <c r="C75" s="515"/>
      <c r="D75" s="520" t="s">
        <v>333</v>
      </c>
      <c r="E75" s="488">
        <v>18.224074584456453</v>
      </c>
      <c r="F75" s="488">
        <v>16.993825172329249</v>
      </c>
      <c r="G75" s="488">
        <v>18.040486116068323</v>
      </c>
      <c r="H75" s="488">
        <v>18.363205255867364</v>
      </c>
      <c r="I75" s="488">
        <v>19.303124437384707</v>
      </c>
      <c r="J75" s="488">
        <v>18.423435329395694</v>
      </c>
      <c r="K75" s="488">
        <v>18.85009839429436</v>
      </c>
      <c r="L75" s="488">
        <v>19.113878766321609</v>
      </c>
      <c r="M75" s="488">
        <v>19.938705714505645</v>
      </c>
      <c r="N75" s="488">
        <v>19.580516687624332</v>
      </c>
      <c r="O75" s="488">
        <v>18.064741467795102</v>
      </c>
      <c r="P75" s="572">
        <v>19.175922021794083</v>
      </c>
      <c r="Q75" s="575">
        <v>18.692650242731013</v>
      </c>
      <c r="R75" s="2"/>
      <c r="S75"/>
      <c r="T75" s="1209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</row>
    <row r="76" spans="1:66" s="8" customFormat="1" ht="18.75" customHeight="1">
      <c r="A76" s="20"/>
      <c r="B76" s="285"/>
      <c r="C76" s="515"/>
      <c r="D76" s="520" t="s">
        <v>334</v>
      </c>
      <c r="E76" s="488">
        <v>15.581949862650259</v>
      </c>
      <c r="F76" s="488">
        <v>16.438804015663919</v>
      </c>
      <c r="G76" s="488">
        <v>16.581507697506318</v>
      </c>
      <c r="H76" s="488">
        <v>16.735034624214034</v>
      </c>
      <c r="I76" s="488">
        <v>16.958547083512151</v>
      </c>
      <c r="J76" s="488">
        <v>17.06167239621497</v>
      </c>
      <c r="K76" s="488">
        <v>16.334274698466572</v>
      </c>
      <c r="L76" s="488">
        <v>16.415371979355719</v>
      </c>
      <c r="M76" s="488">
        <v>16.275678643638759</v>
      </c>
      <c r="N76" s="488">
        <v>16.787800748968973</v>
      </c>
      <c r="O76" s="488">
        <v>16.72472571055755</v>
      </c>
      <c r="P76" s="572">
        <v>16.754892589467623</v>
      </c>
      <c r="Q76" s="575">
        <v>16.568005767076222</v>
      </c>
      <c r="R76" s="2"/>
      <c r="S76"/>
      <c r="T76" s="1209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</row>
    <row r="77" spans="1:66" s="8" customFormat="1" ht="18.75" customHeight="1">
      <c r="A77" s="20"/>
      <c r="B77" s="285"/>
      <c r="C77" s="515"/>
      <c r="D77" s="520" t="s">
        <v>335</v>
      </c>
      <c r="E77" s="488">
        <v>13.865033320266033</v>
      </c>
      <c r="F77" s="488">
        <v>15.69558959090331</v>
      </c>
      <c r="G77" s="488">
        <v>15.772462309020046</v>
      </c>
      <c r="H77" s="488">
        <v>15.833688785425988</v>
      </c>
      <c r="I77" s="488">
        <v>17.688388579927881</v>
      </c>
      <c r="J77" s="488">
        <v>17.23306201511695</v>
      </c>
      <c r="K77" s="488">
        <v>14.70400721903726</v>
      </c>
      <c r="L77" s="488">
        <v>15.878153223939966</v>
      </c>
      <c r="M77" s="488">
        <v>15.894392834622924</v>
      </c>
      <c r="N77" s="488">
        <v>16.157522548743756</v>
      </c>
      <c r="O77" s="488">
        <v>15.480166028805275</v>
      </c>
      <c r="P77" s="572">
        <v>15.528077396679752</v>
      </c>
      <c r="Q77" s="575">
        <v>15.811332109113735</v>
      </c>
      <c r="R77" s="2"/>
      <c r="S77"/>
      <c r="T77" s="1209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</row>
    <row r="78" spans="1:66" s="8" customFormat="1" ht="18.75" customHeight="1">
      <c r="A78" s="20"/>
      <c r="B78" s="285"/>
      <c r="C78" s="515"/>
      <c r="D78" s="520" t="s">
        <v>338</v>
      </c>
      <c r="E78" s="488">
        <v>1.2333175781090078</v>
      </c>
      <c r="F78" s="488">
        <v>1.4404296720698568</v>
      </c>
      <c r="G78" s="488">
        <v>1.5669955028506495</v>
      </c>
      <c r="H78" s="488">
        <v>1.5044440451077956</v>
      </c>
      <c r="I78" s="488">
        <v>1.5671543727363453</v>
      </c>
      <c r="J78" s="488">
        <v>1.6254068681746663</v>
      </c>
      <c r="K78" s="488">
        <v>1.6432025637639218</v>
      </c>
      <c r="L78" s="488">
        <v>1.644211259626666</v>
      </c>
      <c r="M78" s="488">
        <v>1.6210254186259601</v>
      </c>
      <c r="N78" s="488">
        <v>5.0330003985791549</v>
      </c>
      <c r="O78" s="488">
        <v>1.7125384683710443</v>
      </c>
      <c r="P78" s="572">
        <v>1.9403430258521848</v>
      </c>
      <c r="Q78" s="575">
        <v>1.8813805665132342</v>
      </c>
      <c r="R78" s="2"/>
      <c r="S78"/>
      <c r="T78" s="1209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</row>
    <row r="79" spans="1:66" s="8" customFormat="1" ht="18.75" customHeight="1">
      <c r="A79" s="20"/>
      <c r="B79" s="285"/>
      <c r="C79" s="515"/>
      <c r="D79" s="492" t="s">
        <v>339</v>
      </c>
      <c r="E79" s="488" t="s">
        <v>83</v>
      </c>
      <c r="F79" s="488" t="s">
        <v>83</v>
      </c>
      <c r="G79" s="488" t="s">
        <v>83</v>
      </c>
      <c r="H79" s="488" t="s">
        <v>83</v>
      </c>
      <c r="I79" s="488">
        <v>33.847055718534548</v>
      </c>
      <c r="J79" s="488">
        <v>33.565741126319345</v>
      </c>
      <c r="K79" s="488">
        <v>34.634062853251095</v>
      </c>
      <c r="L79" s="488">
        <v>33.550803450436469</v>
      </c>
      <c r="M79" s="488">
        <v>34.462701900762163</v>
      </c>
      <c r="N79" s="488">
        <v>34.093675614821585</v>
      </c>
      <c r="O79" s="488">
        <v>33.235008045784546</v>
      </c>
      <c r="P79" s="572">
        <v>33.228789849296035</v>
      </c>
      <c r="Q79" s="575">
        <v>33.817498228075884</v>
      </c>
      <c r="R79" s="2"/>
      <c r="S79"/>
      <c r="T79" s="120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</row>
    <row r="80" spans="1:66" s="8" customFormat="1" ht="18.75" customHeight="1">
      <c r="A80" s="20"/>
      <c r="B80" s="285"/>
      <c r="C80" s="515"/>
      <c r="D80" s="520" t="s">
        <v>215</v>
      </c>
      <c r="E80" s="488">
        <v>20.188838553704652</v>
      </c>
      <c r="F80" s="488">
        <v>22.447304841723465</v>
      </c>
      <c r="G80" s="488">
        <v>21.544772679429098</v>
      </c>
      <c r="H80" s="488">
        <v>20.240404846284193</v>
      </c>
      <c r="I80" s="488">
        <v>19.324144208435804</v>
      </c>
      <c r="J80" s="488">
        <v>20.169495946408666</v>
      </c>
      <c r="K80" s="488">
        <v>19.724786967779419</v>
      </c>
      <c r="L80" s="488">
        <v>20.249022128686441</v>
      </c>
      <c r="M80" s="488">
        <v>19.046037548720385</v>
      </c>
      <c r="N80" s="488">
        <v>19.342856124890343</v>
      </c>
      <c r="O80" s="488">
        <v>20.727170875136757</v>
      </c>
      <c r="P80" s="572">
        <v>20.423926366389189</v>
      </c>
      <c r="Q80" s="575">
        <v>20.225791560193016</v>
      </c>
      <c r="R80" s="2"/>
      <c r="S80"/>
      <c r="T80" s="1209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</row>
    <row r="81" spans="1:66" s="8" customFormat="1" ht="18.75" customHeight="1">
      <c r="A81" s="20"/>
      <c r="B81" s="285"/>
      <c r="C81" s="515"/>
      <c r="D81" s="520" t="s">
        <v>216</v>
      </c>
      <c r="E81" s="488">
        <v>13.389309769477785</v>
      </c>
      <c r="F81" s="488">
        <v>14.739103649475343</v>
      </c>
      <c r="G81" s="488">
        <v>15.254223550233107</v>
      </c>
      <c r="H81" s="488">
        <v>17.42801297998955</v>
      </c>
      <c r="I81" s="488">
        <v>17.393701240042141</v>
      </c>
      <c r="J81" s="488">
        <v>18.022178082201975</v>
      </c>
      <c r="K81" s="488">
        <v>18.307572017906686</v>
      </c>
      <c r="L81" s="488">
        <v>17.130500779301642</v>
      </c>
      <c r="M81" s="488">
        <v>18.783671401361993</v>
      </c>
      <c r="N81" s="488">
        <v>18.018461454884314</v>
      </c>
      <c r="O81" s="488">
        <v>17.55328732972151</v>
      </c>
      <c r="P81" s="572">
        <v>17.002580094445346</v>
      </c>
      <c r="Q81" s="575">
        <v>17.081924688073247</v>
      </c>
      <c r="R81" s="2"/>
      <c r="S81"/>
      <c r="T81" s="1209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</row>
    <row r="82" spans="1:66" s="8" customFormat="1" ht="18.75" customHeight="1">
      <c r="A82" s="20"/>
      <c r="B82" s="285"/>
      <c r="C82" s="2057" t="s">
        <v>341</v>
      </c>
      <c r="D82" s="2058"/>
      <c r="E82" s="490">
        <v>20.304696910152561</v>
      </c>
      <c r="F82" s="490">
        <v>21.240238950050276</v>
      </c>
      <c r="G82" s="490">
        <v>21.239819753750076</v>
      </c>
      <c r="H82" s="490">
        <v>21.604093371848126</v>
      </c>
      <c r="I82" s="490">
        <v>21.534964881778365</v>
      </c>
      <c r="J82" s="490">
        <v>21.412391684315729</v>
      </c>
      <c r="K82" s="490">
        <v>21.354427829541347</v>
      </c>
      <c r="L82" s="490">
        <v>21.313650654827914</v>
      </c>
      <c r="M82" s="490">
        <v>20.909219220365546</v>
      </c>
      <c r="N82" s="490">
        <v>21.403529473713164</v>
      </c>
      <c r="O82" s="490">
        <v>21.300922397745783</v>
      </c>
      <c r="P82" s="573">
        <v>21.635475332481295</v>
      </c>
      <c r="Q82" s="576">
        <v>21.271227347323862</v>
      </c>
      <c r="R82" s="2"/>
      <c r="S82"/>
      <c r="T82" s="1209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</row>
    <row r="83" spans="1:66" s="8" customFormat="1" ht="18.75" customHeight="1">
      <c r="A83" s="20"/>
      <c r="B83" s="512">
        <v>9</v>
      </c>
      <c r="C83" s="517" t="s">
        <v>14</v>
      </c>
      <c r="D83" s="520" t="s">
        <v>214</v>
      </c>
      <c r="E83" s="488">
        <v>26.559795060303504</v>
      </c>
      <c r="F83" s="488">
        <v>30.824711724555367</v>
      </c>
      <c r="G83" s="488">
        <v>29.271795185072154</v>
      </c>
      <c r="H83" s="488">
        <v>30.558054048174625</v>
      </c>
      <c r="I83" s="488">
        <v>28.488170535790594</v>
      </c>
      <c r="J83" s="488">
        <v>28.550773805157228</v>
      </c>
      <c r="K83" s="488">
        <v>28.034858662544387</v>
      </c>
      <c r="L83" s="488">
        <v>27.085342803489198</v>
      </c>
      <c r="M83" s="488">
        <v>26.672396724485793</v>
      </c>
      <c r="N83" s="488">
        <v>26.138993701496197</v>
      </c>
      <c r="O83" s="488">
        <v>28.957185544251878</v>
      </c>
      <c r="P83" s="572">
        <v>28.532817222252522</v>
      </c>
      <c r="Q83" s="577">
        <v>28.240143228445483</v>
      </c>
      <c r="R83" s="2"/>
      <c r="S83"/>
      <c r="T83" s="1209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</row>
    <row r="84" spans="1:66" s="8" customFormat="1" ht="18.75" customHeight="1">
      <c r="A84" s="20"/>
      <c r="B84" s="285"/>
      <c r="C84" s="493"/>
      <c r="D84" s="492" t="s">
        <v>332</v>
      </c>
      <c r="E84" s="488">
        <v>23.258269477671579</v>
      </c>
      <c r="F84" s="488">
        <v>23.9281943028816</v>
      </c>
      <c r="G84" s="488">
        <v>23.696942284242311</v>
      </c>
      <c r="H84" s="488">
        <v>23.122526433869584</v>
      </c>
      <c r="I84" s="488">
        <v>23.756965038469311</v>
      </c>
      <c r="J84" s="488">
        <v>25.268926293045599</v>
      </c>
      <c r="K84" s="488">
        <v>22.878490930444716</v>
      </c>
      <c r="L84" s="488">
        <v>23.30988590584181</v>
      </c>
      <c r="M84" s="488">
        <v>24.379379833580757</v>
      </c>
      <c r="N84" s="488">
        <v>24.903848307006051</v>
      </c>
      <c r="O84" s="488">
        <v>24.984957630540968</v>
      </c>
      <c r="P84" s="572">
        <v>25.482217989695851</v>
      </c>
      <c r="Q84" s="575">
        <v>24.089886556012409</v>
      </c>
      <c r="R84" s="2"/>
      <c r="S84"/>
      <c r="T84" s="1209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</row>
    <row r="85" spans="1:66" s="8" customFormat="1" ht="18.75" customHeight="1">
      <c r="A85" s="20"/>
      <c r="B85" s="285"/>
      <c r="C85" s="493"/>
      <c r="D85" s="492" t="s">
        <v>298</v>
      </c>
      <c r="E85" s="488">
        <v>22.906843343075273</v>
      </c>
      <c r="F85" s="488">
        <v>23.35904562573803</v>
      </c>
      <c r="G85" s="488">
        <v>23.475990785901175</v>
      </c>
      <c r="H85" s="488">
        <v>23.505279275198347</v>
      </c>
      <c r="I85" s="488">
        <v>23.356950414923396</v>
      </c>
      <c r="J85" s="488">
        <v>23.429867317189089</v>
      </c>
      <c r="K85" s="488">
        <v>23.723159483160948</v>
      </c>
      <c r="L85" s="488">
        <v>22.836511262086173</v>
      </c>
      <c r="M85" s="488">
        <v>23.015829575676747</v>
      </c>
      <c r="N85" s="488">
        <v>23.247645296260533</v>
      </c>
      <c r="O85" s="488">
        <v>23.130575792528216</v>
      </c>
      <c r="P85" s="572">
        <v>23.38983595072138</v>
      </c>
      <c r="Q85" s="575">
        <v>23.281959570288983</v>
      </c>
      <c r="R85" s="2"/>
      <c r="S85"/>
      <c r="T85" s="1209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</row>
    <row r="86" spans="1:66" s="8" customFormat="1" ht="18.75" customHeight="1">
      <c r="A86" s="20"/>
      <c r="B86" s="285"/>
      <c r="C86" s="493"/>
      <c r="D86" s="492" t="s">
        <v>299</v>
      </c>
      <c r="E86" s="488">
        <v>22.113454266409505</v>
      </c>
      <c r="F86" s="488">
        <v>22.475119226271712</v>
      </c>
      <c r="G86" s="488">
        <v>22.593386526950116</v>
      </c>
      <c r="H86" s="488">
        <v>22.587975432083965</v>
      </c>
      <c r="I86" s="488">
        <v>22.470890120817678</v>
      </c>
      <c r="J86" s="488">
        <v>22.504190444756794</v>
      </c>
      <c r="K86" s="488">
        <v>22.754839410300011</v>
      </c>
      <c r="L86" s="488">
        <v>21.928395204404914</v>
      </c>
      <c r="M86" s="488">
        <v>22.101803654691871</v>
      </c>
      <c r="N86" s="488">
        <v>22.357662507234132</v>
      </c>
      <c r="O86" s="488">
        <v>21.919815028967669</v>
      </c>
      <c r="P86" s="572">
        <v>22.233950404823332</v>
      </c>
      <c r="Q86" s="575">
        <v>22.334834606964886</v>
      </c>
      <c r="R86" s="2"/>
      <c r="S86"/>
      <c r="T86" s="1209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</row>
    <row r="87" spans="1:66" s="8" customFormat="1" ht="18.75" customHeight="1">
      <c r="A87" s="20"/>
      <c r="B87" s="285"/>
      <c r="C87" s="578"/>
      <c r="D87" s="492" t="s">
        <v>333</v>
      </c>
      <c r="E87" s="488">
        <v>18.632140625495172</v>
      </c>
      <c r="F87" s="488">
        <v>20.013821056000786</v>
      </c>
      <c r="G87" s="488">
        <v>23.199066627895419</v>
      </c>
      <c r="H87" s="488">
        <v>20.121325082008436</v>
      </c>
      <c r="I87" s="488">
        <v>17.726996546243033</v>
      </c>
      <c r="J87" s="488">
        <v>22.36289159309754</v>
      </c>
      <c r="K87" s="488">
        <v>18.571000984665297</v>
      </c>
      <c r="L87" s="488">
        <v>21.291349788074236</v>
      </c>
      <c r="M87" s="488">
        <v>18.95802633011024</v>
      </c>
      <c r="N87" s="488">
        <v>21.96309537642971</v>
      </c>
      <c r="O87" s="488">
        <v>18.599984260117189</v>
      </c>
      <c r="P87" s="572">
        <v>23.059377838028528</v>
      </c>
      <c r="Q87" s="575">
        <v>20.373495573576193</v>
      </c>
      <c r="R87" s="2"/>
      <c r="S87"/>
      <c r="T87" s="1209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</row>
    <row r="88" spans="1:66" s="8" customFormat="1" ht="18.75" customHeight="1">
      <c r="A88" s="20"/>
      <c r="B88" s="285"/>
      <c r="C88" s="578"/>
      <c r="D88" s="492" t="s">
        <v>335</v>
      </c>
      <c r="E88" s="488">
        <v>12.696388607587956</v>
      </c>
      <c r="F88" s="488">
        <v>12.579526198176348</v>
      </c>
      <c r="G88" s="488">
        <v>12.813167637011523</v>
      </c>
      <c r="H88" s="488">
        <v>12.941393050710223</v>
      </c>
      <c r="I88" s="488">
        <v>12.986254384279178</v>
      </c>
      <c r="J88" s="488">
        <v>13.057974999025856</v>
      </c>
      <c r="K88" s="488">
        <v>13.295610328992193</v>
      </c>
      <c r="L88" s="488">
        <v>12.528975275867769</v>
      </c>
      <c r="M88" s="488">
        <v>12.730851087097946</v>
      </c>
      <c r="N88" s="488">
        <v>13.175994928271731</v>
      </c>
      <c r="O88" s="488">
        <v>10.708365395988356</v>
      </c>
      <c r="P88" s="572">
        <v>10.848672536068479</v>
      </c>
      <c r="Q88" s="575">
        <v>12.524517644562648</v>
      </c>
      <c r="R88" s="2"/>
      <c r="S88"/>
      <c r="T88" s="1209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</row>
    <row r="89" spans="1:66" s="8" customFormat="1" ht="18.75" customHeight="1">
      <c r="A89" s="20"/>
      <c r="B89" s="285"/>
      <c r="C89" s="515"/>
      <c r="D89" s="520" t="s">
        <v>336</v>
      </c>
      <c r="E89" s="488">
        <v>21.846484558654989</v>
      </c>
      <c r="F89" s="488">
        <v>22.230801173869864</v>
      </c>
      <c r="G89" s="488">
        <v>22.213586114219442</v>
      </c>
      <c r="H89" s="488">
        <v>22.030656426645091</v>
      </c>
      <c r="I89" s="488">
        <v>21.943806415952004</v>
      </c>
      <c r="J89" s="488">
        <v>22.083628990625499</v>
      </c>
      <c r="K89" s="488">
        <v>22.308314464892099</v>
      </c>
      <c r="L89" s="488">
        <v>21.647131139848636</v>
      </c>
      <c r="M89" s="488">
        <v>21.681899158473804</v>
      </c>
      <c r="N89" s="488">
        <v>21.969061395064607</v>
      </c>
      <c r="O89" s="488">
        <v>24.07612633576645</v>
      </c>
      <c r="P89" s="572">
        <v>24.415735525937489</v>
      </c>
      <c r="Q89" s="575">
        <v>22.35820305952172</v>
      </c>
      <c r="R89" s="2"/>
      <c r="S89"/>
      <c r="T89" s="120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</row>
    <row r="90" spans="1:66" s="8" customFormat="1" ht="18.75" customHeight="1">
      <c r="A90" s="20"/>
      <c r="B90" s="285"/>
      <c r="C90" s="578"/>
      <c r="D90" s="492" t="s">
        <v>337</v>
      </c>
      <c r="E90" s="488">
        <v>20.17946143990773</v>
      </c>
      <c r="F90" s="488">
        <v>20.37871801630402</v>
      </c>
      <c r="G90" s="488">
        <v>20.637327614595328</v>
      </c>
      <c r="H90" s="488">
        <v>20.560879763766366</v>
      </c>
      <c r="I90" s="488">
        <v>20.219895712991395</v>
      </c>
      <c r="J90" s="488">
        <v>20.336950188286767</v>
      </c>
      <c r="K90" s="488">
        <v>20.589598292835053</v>
      </c>
      <c r="L90" s="488">
        <v>19.83659446874913</v>
      </c>
      <c r="M90" s="488">
        <v>19.767581276197671</v>
      </c>
      <c r="N90" s="488">
        <v>20.091404697422568</v>
      </c>
      <c r="O90" s="488">
        <v>21.892045875587172</v>
      </c>
      <c r="P90" s="572">
        <v>22.494224937456369</v>
      </c>
      <c r="Q90" s="575">
        <v>20.587217197494418</v>
      </c>
      <c r="R90" s="2"/>
      <c r="S90"/>
      <c r="T90" s="1209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</row>
    <row r="91" spans="1:66" s="8" customFormat="1" ht="18.75" customHeight="1">
      <c r="A91" s="20"/>
      <c r="B91" s="285"/>
      <c r="C91" s="515"/>
      <c r="D91" s="520" t="s">
        <v>338</v>
      </c>
      <c r="E91" s="488">
        <v>21.378376711663382</v>
      </c>
      <c r="F91" s="488">
        <v>21.772490263414941</v>
      </c>
      <c r="G91" s="488">
        <v>21.921031954782016</v>
      </c>
      <c r="H91" s="488">
        <v>21.939407087514475</v>
      </c>
      <c r="I91" s="488">
        <v>21.738661119373397</v>
      </c>
      <c r="J91" s="488">
        <v>21.766738491667844</v>
      </c>
      <c r="K91" s="488">
        <v>22.032359666480993</v>
      </c>
      <c r="L91" s="488">
        <v>21.225116734253426</v>
      </c>
      <c r="M91" s="488">
        <v>21.291979236400962</v>
      </c>
      <c r="N91" s="488">
        <v>21.59794172605725</v>
      </c>
      <c r="O91" s="488">
        <v>23.220607593452627</v>
      </c>
      <c r="P91" s="572">
        <v>23.482497615949889</v>
      </c>
      <c r="Q91" s="575">
        <v>21.946125095130981</v>
      </c>
      <c r="R91" s="2"/>
      <c r="S91"/>
      <c r="T91" s="1209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</row>
    <row r="92" spans="1:66" s="8" customFormat="1" ht="18.75" customHeight="1">
      <c r="A92" s="20"/>
      <c r="B92" s="285"/>
      <c r="C92" s="515"/>
      <c r="D92" s="520" t="s">
        <v>339</v>
      </c>
      <c r="E92" s="488">
        <v>30.217763564327328</v>
      </c>
      <c r="F92" s="488">
        <v>30.421085119234068</v>
      </c>
      <c r="G92" s="488">
        <v>30.435950378259491</v>
      </c>
      <c r="H92" s="488">
        <v>30.408728149666892</v>
      </c>
      <c r="I92" s="488">
        <v>30.148305299808591</v>
      </c>
      <c r="J92" s="488">
        <v>30.209167013687836</v>
      </c>
      <c r="K92" s="488">
        <v>30.534520719602323</v>
      </c>
      <c r="L92" s="488">
        <v>29.744879818294571</v>
      </c>
      <c r="M92" s="488">
        <v>29.923869282961238</v>
      </c>
      <c r="N92" s="488">
        <v>30.283153667023253</v>
      </c>
      <c r="O92" s="488">
        <v>30.106957293651156</v>
      </c>
      <c r="P92" s="572">
        <v>30.255101350383718</v>
      </c>
      <c r="Q92" s="575">
        <v>30.282475619388777</v>
      </c>
      <c r="R92" s="2"/>
      <c r="S92"/>
      <c r="T92" s="1209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</row>
    <row r="93" spans="1:66" s="8" customFormat="1" ht="18.75" customHeight="1">
      <c r="A93" s="20"/>
      <c r="B93" s="285"/>
      <c r="C93" s="515"/>
      <c r="D93" s="520" t="s">
        <v>215</v>
      </c>
      <c r="E93" s="488">
        <v>20.352287762965204</v>
      </c>
      <c r="F93" s="488">
        <v>21.521410222358785</v>
      </c>
      <c r="G93" s="488">
        <v>19.912552764841774</v>
      </c>
      <c r="H93" s="488">
        <v>20.245709018118685</v>
      </c>
      <c r="I93" s="488">
        <v>19.335204220994648</v>
      </c>
      <c r="J93" s="488">
        <v>20.567950898605417</v>
      </c>
      <c r="K93" s="488">
        <v>20.270002483791604</v>
      </c>
      <c r="L93" s="488">
        <v>19.487460155670785</v>
      </c>
      <c r="M93" s="488">
        <v>20.080779705107513</v>
      </c>
      <c r="N93" s="488">
        <v>19.839691730570429</v>
      </c>
      <c r="O93" s="488">
        <v>21.191908051518585</v>
      </c>
      <c r="P93" s="572">
        <v>21.494458924686118</v>
      </c>
      <c r="Q93" s="575">
        <v>20.345294237953013</v>
      </c>
      <c r="R93" s="2"/>
      <c r="S93"/>
      <c r="T93" s="1209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</row>
    <row r="94" spans="1:66" s="8" customFormat="1" ht="18.75" customHeight="1">
      <c r="A94" s="20"/>
      <c r="B94" s="285"/>
      <c r="C94" s="515"/>
      <c r="D94" s="520" t="s">
        <v>216</v>
      </c>
      <c r="E94" s="488">
        <v>19.791265973850471</v>
      </c>
      <c r="F94" s="488">
        <v>21.063517166287554</v>
      </c>
      <c r="G94" s="488">
        <v>19.885430086538314</v>
      </c>
      <c r="H94" s="488">
        <v>20.720140273488994</v>
      </c>
      <c r="I94" s="488">
        <v>19.929331615381592</v>
      </c>
      <c r="J94" s="488">
        <v>20.421032588193604</v>
      </c>
      <c r="K94" s="488">
        <v>20.068250465445566</v>
      </c>
      <c r="L94" s="488">
        <v>19.532336935650584</v>
      </c>
      <c r="M94" s="488">
        <v>19.543904460346322</v>
      </c>
      <c r="N94" s="488">
        <v>19.438162459048996</v>
      </c>
      <c r="O94" s="488">
        <v>20.929814335587746</v>
      </c>
      <c r="P94" s="572">
        <v>20.482485732620972</v>
      </c>
      <c r="Q94" s="575">
        <v>20.144577012905891</v>
      </c>
      <c r="R94" s="2"/>
      <c r="S94"/>
      <c r="T94" s="1209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</row>
    <row r="95" spans="1:66" s="8" customFormat="1" ht="18.75" customHeight="1">
      <c r="A95" s="20"/>
      <c r="B95" s="285"/>
      <c r="C95" s="2057" t="s">
        <v>341</v>
      </c>
      <c r="D95" s="2058"/>
      <c r="E95" s="490">
        <v>21.818281829119503</v>
      </c>
      <c r="F95" s="490">
        <v>22.33668440030182</v>
      </c>
      <c r="G95" s="490">
        <v>22.75578611127257</v>
      </c>
      <c r="H95" s="490">
        <v>22.448769792143942</v>
      </c>
      <c r="I95" s="490">
        <v>22.053041579416714</v>
      </c>
      <c r="J95" s="490">
        <v>22.621650984292117</v>
      </c>
      <c r="K95" s="490">
        <v>22.429356274933639</v>
      </c>
      <c r="L95" s="490">
        <v>21.971517932758751</v>
      </c>
      <c r="M95" s="490">
        <v>21.881316711853074</v>
      </c>
      <c r="N95" s="490">
        <v>22.418481355495242</v>
      </c>
      <c r="O95" s="490">
        <v>21.804737702451213</v>
      </c>
      <c r="P95" s="573">
        <v>22.533584751952542</v>
      </c>
      <c r="Q95" s="576">
        <v>22.255547791259104</v>
      </c>
      <c r="R95" s="2"/>
      <c r="S95"/>
      <c r="T95" s="1209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</row>
    <row r="96" spans="1:66" s="8" customFormat="1" ht="18.75" customHeight="1">
      <c r="A96" s="20"/>
      <c r="B96" s="512">
        <v>10</v>
      </c>
      <c r="C96" s="517" t="s">
        <v>16</v>
      </c>
      <c r="D96" s="520" t="s">
        <v>214</v>
      </c>
      <c r="E96" s="488">
        <v>20.373811595019532</v>
      </c>
      <c r="F96" s="488">
        <v>25.036938925097786</v>
      </c>
      <c r="G96" s="488">
        <v>22.931709980330389</v>
      </c>
      <c r="H96" s="488">
        <v>19.614335807210189</v>
      </c>
      <c r="I96" s="488">
        <v>21.247192178744363</v>
      </c>
      <c r="J96" s="488">
        <v>22.854731334956959</v>
      </c>
      <c r="K96" s="488">
        <v>23.05205280082258</v>
      </c>
      <c r="L96" s="488">
        <v>23.068744317813874</v>
      </c>
      <c r="M96" s="488">
        <v>23.284268369658076</v>
      </c>
      <c r="N96" s="488">
        <v>20.966285325113031</v>
      </c>
      <c r="O96" s="488">
        <v>20.019850019044203</v>
      </c>
      <c r="P96" s="572">
        <v>20.427691321368783</v>
      </c>
      <c r="Q96" s="577">
        <v>21.735207549721189</v>
      </c>
      <c r="R96" s="2"/>
      <c r="S96"/>
      <c r="T96" s="1209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</row>
    <row r="97" spans="1:66" s="8" customFormat="1" ht="18.75" customHeight="1">
      <c r="A97" s="20"/>
      <c r="B97" s="285"/>
      <c r="C97" s="519"/>
      <c r="D97" s="520" t="s">
        <v>332</v>
      </c>
      <c r="E97" s="488">
        <v>16.504414105283185</v>
      </c>
      <c r="F97" s="488">
        <v>29.713486468847549</v>
      </c>
      <c r="G97" s="488">
        <v>23.497562813083722</v>
      </c>
      <c r="H97" s="488">
        <v>19.229919838892407</v>
      </c>
      <c r="I97" s="488">
        <v>17.926568270083227</v>
      </c>
      <c r="J97" s="488">
        <v>18.081593415743011</v>
      </c>
      <c r="K97" s="488">
        <v>15.652371913191811</v>
      </c>
      <c r="L97" s="488">
        <v>13.906084844217043</v>
      </c>
      <c r="M97" s="488">
        <v>13.280683781137009</v>
      </c>
      <c r="N97" s="488">
        <v>13.198090020274881</v>
      </c>
      <c r="O97" s="488">
        <v>13.525375216041216</v>
      </c>
      <c r="P97" s="572">
        <v>13.993841440583603</v>
      </c>
      <c r="Q97" s="575">
        <v>15.293085876062245</v>
      </c>
      <c r="R97" s="2"/>
      <c r="S97"/>
      <c r="T97" s="1209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</row>
    <row r="98" spans="1:66" s="8" customFormat="1" ht="18.75" customHeight="1">
      <c r="A98" s="20"/>
      <c r="B98" s="285"/>
      <c r="C98" s="519"/>
      <c r="D98" s="520" t="s">
        <v>298</v>
      </c>
      <c r="E98" s="488">
        <v>19.303055228186803</v>
      </c>
      <c r="F98" s="488">
        <v>19.612129016256237</v>
      </c>
      <c r="G98" s="488">
        <v>19.764523214847323</v>
      </c>
      <c r="H98" s="488">
        <v>19.798615225598081</v>
      </c>
      <c r="I98" s="488">
        <v>19.994592147106538</v>
      </c>
      <c r="J98" s="488">
        <v>20.179622087164908</v>
      </c>
      <c r="K98" s="488">
        <v>20.499242234627165</v>
      </c>
      <c r="L98" s="488">
        <v>19.770247598539129</v>
      </c>
      <c r="M98" s="488">
        <v>19.811897465376411</v>
      </c>
      <c r="N98" s="488">
        <v>20.080151093174209</v>
      </c>
      <c r="O98" s="488">
        <v>20.023907553680161</v>
      </c>
      <c r="P98" s="572">
        <v>20.183607454379739</v>
      </c>
      <c r="Q98" s="575">
        <v>19.915118283041156</v>
      </c>
      <c r="R98" s="2"/>
      <c r="S98"/>
      <c r="T98" s="1209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</row>
    <row r="99" spans="1:66" s="8" customFormat="1" ht="18.75" customHeight="1">
      <c r="A99" s="20"/>
      <c r="B99" s="285"/>
      <c r="C99" s="519"/>
      <c r="D99" s="520" t="s">
        <v>299</v>
      </c>
      <c r="E99" s="488">
        <v>19.37738862692807</v>
      </c>
      <c r="F99" s="488">
        <v>19.672149909959931</v>
      </c>
      <c r="G99" s="488">
        <v>19.896978385585466</v>
      </c>
      <c r="H99" s="488">
        <v>19.799027554416838</v>
      </c>
      <c r="I99" s="488">
        <v>19.932700723178492</v>
      </c>
      <c r="J99" s="488">
        <v>20.030992210712718</v>
      </c>
      <c r="K99" s="488">
        <v>20.22374142134516</v>
      </c>
      <c r="L99" s="488">
        <v>19.514477529004981</v>
      </c>
      <c r="M99" s="488">
        <v>19.523766883677869</v>
      </c>
      <c r="N99" s="488">
        <v>19.822221653248434</v>
      </c>
      <c r="O99" s="488">
        <v>19.675118252160381</v>
      </c>
      <c r="P99" s="572">
        <v>19.886148801075318</v>
      </c>
      <c r="Q99" s="575">
        <v>19.780459407603221</v>
      </c>
      <c r="R99" s="2"/>
      <c r="S99"/>
      <c r="T99" s="120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</row>
    <row r="100" spans="1:66" s="8" customFormat="1" ht="18.75" customHeight="1">
      <c r="A100" s="20"/>
      <c r="B100" s="285"/>
      <c r="C100" s="519"/>
      <c r="D100" s="520" t="s">
        <v>333</v>
      </c>
      <c r="E100" s="488">
        <v>17.669909366202123</v>
      </c>
      <c r="F100" s="488">
        <v>17.210859682170032</v>
      </c>
      <c r="G100" s="488">
        <v>19.246808167140081</v>
      </c>
      <c r="H100" s="488">
        <v>17.295810513530427</v>
      </c>
      <c r="I100" s="488">
        <v>17.496969711262672</v>
      </c>
      <c r="J100" s="488">
        <v>18.081397917827751</v>
      </c>
      <c r="K100" s="488">
        <v>16.464319066924585</v>
      </c>
      <c r="L100" s="488">
        <v>15.913931763789563</v>
      </c>
      <c r="M100" s="488">
        <v>16.06795101416413</v>
      </c>
      <c r="N100" s="488">
        <v>16.852454405566228</v>
      </c>
      <c r="O100" s="488">
        <v>18.498878988786117</v>
      </c>
      <c r="P100" s="572">
        <v>21.035898645228929</v>
      </c>
      <c r="Q100" s="575">
        <v>17.648455440384744</v>
      </c>
      <c r="R100" s="2"/>
      <c r="S100"/>
      <c r="T100" s="1209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</row>
    <row r="101" spans="1:66" s="8" customFormat="1" ht="18.75" customHeight="1">
      <c r="A101" s="20"/>
      <c r="B101" s="285"/>
      <c r="C101" s="519"/>
      <c r="D101" s="520" t="s">
        <v>334</v>
      </c>
      <c r="E101" s="488">
        <v>14.588151157499894</v>
      </c>
      <c r="F101" s="488">
        <v>14.892973715407397</v>
      </c>
      <c r="G101" s="488">
        <v>15.104024008724938</v>
      </c>
      <c r="H101" s="488">
        <v>15.079304998140017</v>
      </c>
      <c r="I101" s="488">
        <v>15.157128547374473</v>
      </c>
      <c r="J101" s="488">
        <v>15.292756886777051</v>
      </c>
      <c r="K101" s="488">
        <v>15.495364602478706</v>
      </c>
      <c r="L101" s="488">
        <v>14.943344485886266</v>
      </c>
      <c r="M101" s="488">
        <v>14.851366089419205</v>
      </c>
      <c r="N101" s="488">
        <v>15.079511448975259</v>
      </c>
      <c r="O101" s="488">
        <v>15.10735091149752</v>
      </c>
      <c r="P101" s="572">
        <v>15.155601068735098</v>
      </c>
      <c r="Q101" s="575">
        <v>15.061696891905703</v>
      </c>
      <c r="R101" s="2"/>
      <c r="S101"/>
      <c r="T101" s="1209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</row>
    <row r="102" spans="1:66" s="8" customFormat="1" ht="18.75" customHeight="1">
      <c r="A102" s="20"/>
      <c r="B102" s="285"/>
      <c r="C102" s="519"/>
      <c r="D102" s="520" t="s">
        <v>335</v>
      </c>
      <c r="E102" s="488">
        <v>12.346211355446654</v>
      </c>
      <c r="F102" s="488">
        <v>12.634814560508296</v>
      </c>
      <c r="G102" s="488">
        <v>12.943103658394913</v>
      </c>
      <c r="H102" s="488">
        <v>12.654412720485764</v>
      </c>
      <c r="I102" s="488">
        <v>12.764314623520374</v>
      </c>
      <c r="J102" s="488">
        <v>12.745561194614512</v>
      </c>
      <c r="K102" s="488">
        <v>12.774607232535143</v>
      </c>
      <c r="L102" s="488">
        <v>12.212174626909199</v>
      </c>
      <c r="M102" s="488">
        <v>12.176386920721082</v>
      </c>
      <c r="N102" s="488">
        <v>12.538519520289636</v>
      </c>
      <c r="O102" s="488">
        <v>12.444639616534879</v>
      </c>
      <c r="P102" s="572">
        <v>12.716242451726522</v>
      </c>
      <c r="Q102" s="575">
        <v>12.587584589055888</v>
      </c>
      <c r="R102" s="2"/>
      <c r="S102"/>
      <c r="T102" s="1209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</row>
    <row r="103" spans="1:66" s="8" customFormat="1" ht="18.75" customHeight="1">
      <c r="A103" s="20"/>
      <c r="B103" s="285"/>
      <c r="C103" s="519"/>
      <c r="D103" s="520" t="s">
        <v>336</v>
      </c>
      <c r="E103" s="488" t="s">
        <v>83</v>
      </c>
      <c r="F103" s="488" t="s">
        <v>83</v>
      </c>
      <c r="G103" s="488" t="s">
        <v>83</v>
      </c>
      <c r="H103" s="488">
        <v>19.28094580303183</v>
      </c>
      <c r="I103" s="488">
        <v>19.43221722379506</v>
      </c>
      <c r="J103" s="488">
        <v>19.628336941964371</v>
      </c>
      <c r="K103" s="488">
        <v>19.868774850066252</v>
      </c>
      <c r="L103" s="488">
        <v>19.26635542043034</v>
      </c>
      <c r="M103" s="488">
        <v>19.222426741653379</v>
      </c>
      <c r="N103" s="488">
        <v>19.525532123937772</v>
      </c>
      <c r="O103" s="488">
        <v>20.016331007947294</v>
      </c>
      <c r="P103" s="572">
        <v>20.435700959891509</v>
      </c>
      <c r="Q103" s="575">
        <v>19.668949244247109</v>
      </c>
      <c r="R103" s="2"/>
      <c r="S103"/>
      <c r="T103" s="1209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</row>
    <row r="104" spans="1:66" s="8" customFormat="1" ht="18.75" customHeight="1">
      <c r="A104" s="20"/>
      <c r="B104" s="285"/>
      <c r="C104" s="519"/>
      <c r="D104" s="520" t="s">
        <v>337</v>
      </c>
      <c r="E104" s="488">
        <v>18.800741583343196</v>
      </c>
      <c r="F104" s="488">
        <v>19.095951421349699</v>
      </c>
      <c r="G104" s="488">
        <v>19.347930132075973</v>
      </c>
      <c r="H104" s="488">
        <v>19.219474460333632</v>
      </c>
      <c r="I104" s="488">
        <v>19.197912271447606</v>
      </c>
      <c r="J104" s="488">
        <v>19.535974063708416</v>
      </c>
      <c r="K104" s="488">
        <v>19.731428677780205</v>
      </c>
      <c r="L104" s="488">
        <v>19.069675666029358</v>
      </c>
      <c r="M104" s="488">
        <v>19.010462180548465</v>
      </c>
      <c r="N104" s="488">
        <v>19.297456359240122</v>
      </c>
      <c r="O104" s="488">
        <v>19.650169748845983</v>
      </c>
      <c r="P104" s="572">
        <v>20.139295526678161</v>
      </c>
      <c r="Q104" s="575">
        <v>19.348302916159515</v>
      </c>
      <c r="R104" s="2"/>
      <c r="S104"/>
      <c r="T104" s="1209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</row>
    <row r="105" spans="1:66" s="8" customFormat="1" ht="18.75" customHeight="1">
      <c r="A105" s="20"/>
      <c r="B105" s="285"/>
      <c r="C105" s="519"/>
      <c r="D105" s="520" t="s">
        <v>338</v>
      </c>
      <c r="E105" s="488">
        <v>19.184565299035356</v>
      </c>
      <c r="F105" s="488">
        <v>19.534904296790387</v>
      </c>
      <c r="G105" s="488">
        <v>19.724935091759185</v>
      </c>
      <c r="H105" s="488">
        <v>19.686096745323979</v>
      </c>
      <c r="I105" s="488">
        <v>19.827948603701977</v>
      </c>
      <c r="J105" s="488">
        <v>19.987437009321432</v>
      </c>
      <c r="K105" s="488">
        <v>20.222240082442511</v>
      </c>
      <c r="L105" s="488">
        <v>19.502957319739409</v>
      </c>
      <c r="M105" s="488">
        <v>19.516756131706625</v>
      </c>
      <c r="N105" s="488">
        <v>19.793795298971556</v>
      </c>
      <c r="O105" s="488">
        <v>20.586852864724236</v>
      </c>
      <c r="P105" s="572">
        <v>20.716265250249229</v>
      </c>
      <c r="Q105" s="575">
        <v>19.847147358668785</v>
      </c>
      <c r="R105" s="2"/>
      <c r="S105"/>
      <c r="T105" s="1209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</row>
    <row r="106" spans="1:66" s="8" customFormat="1" ht="18.75" customHeight="1">
      <c r="A106" s="20"/>
      <c r="B106" s="285"/>
      <c r="C106" s="515"/>
      <c r="D106" s="520" t="s">
        <v>339</v>
      </c>
      <c r="E106" s="488">
        <v>25.524616626311705</v>
      </c>
      <c r="F106" s="488">
        <v>25.696865371348963</v>
      </c>
      <c r="G106" s="488">
        <v>25.82786918028059</v>
      </c>
      <c r="H106" s="488">
        <v>25.836386868464622</v>
      </c>
      <c r="I106" s="488">
        <v>25.616325086611237</v>
      </c>
      <c r="J106" s="488">
        <v>25.667883567361251</v>
      </c>
      <c r="K106" s="488">
        <v>25.945318242467682</v>
      </c>
      <c r="L106" s="488">
        <v>25.274698148475593</v>
      </c>
      <c r="M106" s="488">
        <v>25.427834323215883</v>
      </c>
      <c r="N106" s="488">
        <v>25.409653418162911</v>
      </c>
      <c r="O106" s="488">
        <v>25.318765436060499</v>
      </c>
      <c r="P106" s="572">
        <v>25.442775910754676</v>
      </c>
      <c r="Q106" s="575">
        <v>25.585445623549802</v>
      </c>
      <c r="R106" s="2"/>
      <c r="S106"/>
      <c r="T106" s="1209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</row>
    <row r="107" spans="1:66" s="8" customFormat="1" ht="18.75" customHeight="1">
      <c r="A107" s="20"/>
      <c r="B107" s="285"/>
      <c r="C107" s="515"/>
      <c r="D107" s="520" t="s">
        <v>215</v>
      </c>
      <c r="E107" s="488">
        <v>18.098612065679895</v>
      </c>
      <c r="F107" s="488">
        <v>19.329813238451347</v>
      </c>
      <c r="G107" s="488">
        <v>18.429825881288942</v>
      </c>
      <c r="H107" s="488">
        <v>19.647647640282287</v>
      </c>
      <c r="I107" s="488">
        <v>20.143278099942641</v>
      </c>
      <c r="J107" s="488">
        <v>21.752811141172934</v>
      </c>
      <c r="K107" s="488">
        <v>22.031098251624726</v>
      </c>
      <c r="L107" s="488">
        <v>21.530767014781237</v>
      </c>
      <c r="M107" s="488">
        <v>21.435251748921328</v>
      </c>
      <c r="N107" s="488">
        <v>20.143983312267277</v>
      </c>
      <c r="O107" s="488">
        <v>20.155884846029679</v>
      </c>
      <c r="P107" s="572">
        <v>19.481170972152235</v>
      </c>
      <c r="Q107" s="575">
        <v>20.044589995249975</v>
      </c>
      <c r="R107" s="2"/>
      <c r="S107"/>
      <c r="T107" s="1209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</row>
    <row r="108" spans="1:66" s="8" customFormat="1" ht="18.75" customHeight="1">
      <c r="A108" s="20"/>
      <c r="B108" s="285"/>
      <c r="C108" s="515"/>
      <c r="D108" s="520" t="s">
        <v>216</v>
      </c>
      <c r="E108" s="488">
        <v>27.535684333558002</v>
      </c>
      <c r="F108" s="488">
        <v>29.403681113338962</v>
      </c>
      <c r="G108" s="488">
        <v>27.400217856372926</v>
      </c>
      <c r="H108" s="488">
        <v>27.480457476360975</v>
      </c>
      <c r="I108" s="488">
        <v>27.810121360655888</v>
      </c>
      <c r="J108" s="488">
        <v>30.174928436727988</v>
      </c>
      <c r="K108" s="488">
        <v>32.916230221322323</v>
      </c>
      <c r="L108" s="488">
        <v>31.454931400480113</v>
      </c>
      <c r="M108" s="488">
        <v>30.127156785714568</v>
      </c>
      <c r="N108" s="488">
        <v>26.939569496832689</v>
      </c>
      <c r="O108" s="488">
        <v>27.245620419205011</v>
      </c>
      <c r="P108" s="572">
        <v>24.273951465646213</v>
      </c>
      <c r="Q108" s="575">
        <v>28.322483290813189</v>
      </c>
      <c r="R108" s="2"/>
      <c r="S108"/>
      <c r="T108" s="1209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</row>
    <row r="109" spans="1:66" s="8" customFormat="1" ht="18.75" customHeight="1">
      <c r="A109" s="20"/>
      <c r="B109" s="285"/>
      <c r="C109" s="2057" t="s">
        <v>341</v>
      </c>
      <c r="D109" s="2058"/>
      <c r="E109" s="490">
        <v>19.081848022747501</v>
      </c>
      <c r="F109" s="490">
        <v>19.410124073318109</v>
      </c>
      <c r="G109" s="490">
        <v>19.702189964858412</v>
      </c>
      <c r="H109" s="490">
        <v>19.510393203147277</v>
      </c>
      <c r="I109" s="490">
        <v>19.666497400609593</v>
      </c>
      <c r="J109" s="490">
        <v>19.896941391832232</v>
      </c>
      <c r="K109" s="490">
        <v>19.89702856979428</v>
      </c>
      <c r="L109" s="490">
        <v>19.184769900128099</v>
      </c>
      <c r="M109" s="490">
        <v>19.19419880234738</v>
      </c>
      <c r="N109" s="490">
        <v>19.459629448426668</v>
      </c>
      <c r="O109" s="490">
        <v>19.525803341089777</v>
      </c>
      <c r="P109" s="573">
        <v>19.91979213490082</v>
      </c>
      <c r="Q109" s="576">
        <v>19.54053714134238</v>
      </c>
      <c r="R109" s="2"/>
      <c r="S109"/>
      <c r="T109" s="12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</row>
    <row r="110" spans="1:66" s="8" customFormat="1" ht="18.75" customHeight="1">
      <c r="A110" s="20"/>
      <c r="B110" s="512">
        <v>11</v>
      </c>
      <c r="C110" s="517" t="s">
        <v>19</v>
      </c>
      <c r="D110" s="520" t="s">
        <v>214</v>
      </c>
      <c r="E110" s="488">
        <v>15.256332804933013</v>
      </c>
      <c r="F110" s="488">
        <v>18.601158978985218</v>
      </c>
      <c r="G110" s="488">
        <v>17.939137425034996</v>
      </c>
      <c r="H110" s="488">
        <v>17.234657613612931</v>
      </c>
      <c r="I110" s="488">
        <v>15.716099813744012</v>
      </c>
      <c r="J110" s="488">
        <v>16.227871384672749</v>
      </c>
      <c r="K110" s="488">
        <v>16.187824803898945</v>
      </c>
      <c r="L110" s="488">
        <v>14.107988843726009</v>
      </c>
      <c r="M110" s="488">
        <v>13.868578021468304</v>
      </c>
      <c r="N110" s="488">
        <v>13.921561042921629</v>
      </c>
      <c r="O110" s="488">
        <v>14.099749598016183</v>
      </c>
      <c r="P110" s="572">
        <v>15.03750738298746</v>
      </c>
      <c r="Q110" s="577">
        <v>15.438755900683802</v>
      </c>
      <c r="R110" s="2"/>
      <c r="S110"/>
      <c r="T110" s="1209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</row>
    <row r="111" spans="1:66" s="8" customFormat="1" ht="18.75" customHeight="1">
      <c r="A111" s="20"/>
      <c r="B111" s="285"/>
      <c r="C111" s="515"/>
      <c r="D111" s="520" t="s">
        <v>332</v>
      </c>
      <c r="E111" s="488">
        <v>15.270334842611245</v>
      </c>
      <c r="F111" s="488">
        <v>20.920062868341148</v>
      </c>
      <c r="G111" s="488">
        <v>19.817582868889772</v>
      </c>
      <c r="H111" s="488">
        <v>18.362909457227037</v>
      </c>
      <c r="I111" s="488">
        <v>17.494599903019068</v>
      </c>
      <c r="J111" s="488">
        <v>17.214852948556434</v>
      </c>
      <c r="K111" s="488">
        <v>15.921066856003009</v>
      </c>
      <c r="L111" s="488">
        <v>14.552753429189943</v>
      </c>
      <c r="M111" s="488">
        <v>14.309517499192669</v>
      </c>
      <c r="N111" s="488">
        <v>15.002830985320296</v>
      </c>
      <c r="O111" s="488">
        <v>14.414836819649661</v>
      </c>
      <c r="P111" s="572">
        <v>14.2543231796301</v>
      </c>
      <c r="Q111" s="575">
        <v>15.992742649946228</v>
      </c>
      <c r="R111" s="2"/>
      <c r="S111"/>
      <c r="T111" s="1209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</row>
    <row r="112" spans="1:66" s="8" customFormat="1" ht="18.75" customHeight="1">
      <c r="A112" s="20"/>
      <c r="B112" s="285"/>
      <c r="C112" s="515"/>
      <c r="D112" s="520" t="s">
        <v>298</v>
      </c>
      <c r="E112" s="488">
        <v>15.745368749983982</v>
      </c>
      <c r="F112" s="488">
        <v>16.938670746912791</v>
      </c>
      <c r="G112" s="488">
        <v>16.095658169621888</v>
      </c>
      <c r="H112" s="488">
        <v>16.949633228916941</v>
      </c>
      <c r="I112" s="488">
        <v>18.288247208782064</v>
      </c>
      <c r="J112" s="488">
        <v>18.183603777483</v>
      </c>
      <c r="K112" s="488">
        <v>18.543033867060114</v>
      </c>
      <c r="L112" s="488">
        <v>17.876407008842079</v>
      </c>
      <c r="M112" s="488">
        <v>17.917114827696167</v>
      </c>
      <c r="N112" s="488">
        <v>18.193829774976109</v>
      </c>
      <c r="O112" s="488">
        <v>18.204902576431941</v>
      </c>
      <c r="P112" s="572">
        <v>18.356638732524317</v>
      </c>
      <c r="Q112" s="575">
        <v>17.538100500812458</v>
      </c>
      <c r="R112" s="2"/>
      <c r="S112"/>
      <c r="T112" s="1209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</row>
    <row r="113" spans="1:66" s="8" customFormat="1" ht="18.75" customHeight="1">
      <c r="A113" s="20"/>
      <c r="B113" s="285"/>
      <c r="C113" s="515"/>
      <c r="D113" s="520" t="s">
        <v>299</v>
      </c>
      <c r="E113" s="488">
        <v>17.514341610211503</v>
      </c>
      <c r="F113" s="488">
        <v>17.899848910899337</v>
      </c>
      <c r="G113" s="488">
        <v>17.79584957184672</v>
      </c>
      <c r="H113" s="488">
        <v>17.795456761136613</v>
      </c>
      <c r="I113" s="488">
        <v>17.204517201021254</v>
      </c>
      <c r="J113" s="488">
        <v>17.416978965484379</v>
      </c>
      <c r="K113" s="488">
        <v>17.222660380924999</v>
      </c>
      <c r="L113" s="488">
        <v>16.264752155531887</v>
      </c>
      <c r="M113" s="488">
        <v>16.283361540557348</v>
      </c>
      <c r="N113" s="488">
        <v>16.74387427404254</v>
      </c>
      <c r="O113" s="488">
        <v>16.615248822263332</v>
      </c>
      <c r="P113" s="572">
        <v>16.271093755462093</v>
      </c>
      <c r="Q113" s="575">
        <v>17.07978238128295</v>
      </c>
      <c r="R113" s="2"/>
      <c r="S113"/>
      <c r="T113" s="1209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</row>
    <row r="114" spans="1:66" s="8" customFormat="1" ht="18.75" customHeight="1">
      <c r="A114" s="20"/>
      <c r="B114" s="285"/>
      <c r="C114" s="515"/>
      <c r="D114" s="520" t="s">
        <v>333</v>
      </c>
      <c r="E114" s="488">
        <v>16.50430358379937</v>
      </c>
      <c r="F114" s="488">
        <v>14.624194650182423</v>
      </c>
      <c r="G114" s="488">
        <v>16.657196515419315</v>
      </c>
      <c r="H114" s="488">
        <v>16.128529308105666</v>
      </c>
      <c r="I114" s="488">
        <v>16.789398534309797</v>
      </c>
      <c r="J114" s="488">
        <v>15.522917394840386</v>
      </c>
      <c r="K114" s="488">
        <v>15.098743617620221</v>
      </c>
      <c r="L114" s="488">
        <v>15.439791424427469</v>
      </c>
      <c r="M114" s="488">
        <v>14.370293974507018</v>
      </c>
      <c r="N114" s="488">
        <v>13.328228916879336</v>
      </c>
      <c r="O114" s="488">
        <v>11.720813465223969</v>
      </c>
      <c r="P114" s="572">
        <v>8.1572000114209029</v>
      </c>
      <c r="Q114" s="575">
        <v>14.509692439209768</v>
      </c>
      <c r="R114" s="2"/>
      <c r="S114"/>
      <c r="T114" s="1209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</row>
    <row r="115" spans="1:66" s="8" customFormat="1" ht="18.75" customHeight="1">
      <c r="A115" s="20"/>
      <c r="B115" s="285"/>
      <c r="C115" s="515"/>
      <c r="D115" s="520" t="s">
        <v>335</v>
      </c>
      <c r="E115" s="488">
        <v>11.177319534833908</v>
      </c>
      <c r="F115" s="488">
        <v>11.911684021017731</v>
      </c>
      <c r="G115" s="488">
        <v>12.107866042360452</v>
      </c>
      <c r="H115" s="488">
        <v>12.63724158799241</v>
      </c>
      <c r="I115" s="488">
        <v>12.121553670900887</v>
      </c>
      <c r="J115" s="488">
        <v>12.177698986110254</v>
      </c>
      <c r="K115" s="488">
        <v>12.954569508150168</v>
      </c>
      <c r="L115" s="488">
        <v>11.821045791908137</v>
      </c>
      <c r="M115" s="488">
        <v>11.840569969835446</v>
      </c>
      <c r="N115" s="488">
        <v>12.293010114394601</v>
      </c>
      <c r="O115" s="488">
        <v>11.071245035453696</v>
      </c>
      <c r="P115" s="572">
        <v>11.86641708797174</v>
      </c>
      <c r="Q115" s="575">
        <v>12.047791563506115</v>
      </c>
      <c r="R115" s="2"/>
      <c r="S115"/>
      <c r="T115" s="1209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</row>
    <row r="116" spans="1:66" s="8" customFormat="1" ht="18.75" customHeight="1">
      <c r="A116" s="20"/>
      <c r="B116" s="285"/>
      <c r="C116" s="515"/>
      <c r="D116" s="520" t="s">
        <v>336</v>
      </c>
      <c r="E116" s="488">
        <v>17.153578583995845</v>
      </c>
      <c r="F116" s="488">
        <v>17.511082887958214</v>
      </c>
      <c r="G116" s="488">
        <v>17.674184983904599</v>
      </c>
      <c r="H116" s="488">
        <v>17.673341936946834</v>
      </c>
      <c r="I116" s="488">
        <v>17.809992207672842</v>
      </c>
      <c r="J116" s="488">
        <v>17.913503076226284</v>
      </c>
      <c r="K116" s="488">
        <v>18.131580494608244</v>
      </c>
      <c r="L116" s="488">
        <v>17.44210440531257</v>
      </c>
      <c r="M116" s="488">
        <v>17.43152758141159</v>
      </c>
      <c r="N116" s="488">
        <v>17.713900881584131</v>
      </c>
      <c r="O116" s="488">
        <v>18.001225812078225</v>
      </c>
      <c r="P116" s="572">
        <v>18.206993669730835</v>
      </c>
      <c r="Q116" s="575">
        <v>17.721959443140918</v>
      </c>
      <c r="R116" s="2"/>
      <c r="S116"/>
      <c r="T116" s="1209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</row>
    <row r="117" spans="1:66" s="8" customFormat="1" ht="18.75" customHeight="1">
      <c r="A117" s="20"/>
      <c r="B117" s="285"/>
      <c r="C117" s="515"/>
      <c r="D117" s="520" t="s">
        <v>337</v>
      </c>
      <c r="E117" s="488">
        <v>17.399038135075642</v>
      </c>
      <c r="F117" s="488">
        <v>17.684540352593618</v>
      </c>
      <c r="G117" s="488">
        <v>17.822121357833616</v>
      </c>
      <c r="H117" s="488">
        <v>17.835038880833103</v>
      </c>
      <c r="I117" s="488">
        <v>17.949964393778469</v>
      </c>
      <c r="J117" s="488">
        <v>18.125599322618818</v>
      </c>
      <c r="K117" s="488">
        <v>18.415725229084586</v>
      </c>
      <c r="L117" s="488">
        <v>17.565539851747854</v>
      </c>
      <c r="M117" s="488">
        <v>17.515183567522435</v>
      </c>
      <c r="N117" s="488">
        <v>17.781272465568804</v>
      </c>
      <c r="O117" s="488">
        <v>18.148997856831031</v>
      </c>
      <c r="P117" s="572">
        <v>18.59015200616555</v>
      </c>
      <c r="Q117" s="575">
        <v>17.916305730435951</v>
      </c>
      <c r="R117" s="2"/>
      <c r="S117"/>
      <c r="T117" s="1209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</row>
    <row r="118" spans="1:66" s="8" customFormat="1" ht="18.75" customHeight="1">
      <c r="A118" s="20"/>
      <c r="B118" s="285"/>
      <c r="C118" s="515"/>
      <c r="D118" s="520" t="s">
        <v>338</v>
      </c>
      <c r="E118" s="488">
        <v>17.63957842063251</v>
      </c>
      <c r="F118" s="488">
        <v>18.307096177294866</v>
      </c>
      <c r="G118" s="488">
        <v>18.427935750533877</v>
      </c>
      <c r="H118" s="488">
        <v>18.446911326555995</v>
      </c>
      <c r="I118" s="488">
        <v>18.601598250443452</v>
      </c>
      <c r="J118" s="488">
        <v>18.682082138871834</v>
      </c>
      <c r="K118" s="488">
        <v>18.930211921596669</v>
      </c>
      <c r="L118" s="488">
        <v>18.16959804635108</v>
      </c>
      <c r="M118" s="488">
        <v>18.211597997321544</v>
      </c>
      <c r="N118" s="488">
        <v>18.53153024443743</v>
      </c>
      <c r="O118" s="488">
        <v>19.467926838703786</v>
      </c>
      <c r="P118" s="572">
        <v>18.512033726103283</v>
      </c>
      <c r="Q118" s="575">
        <v>18.498007775415896</v>
      </c>
      <c r="R118" s="2"/>
      <c r="S118"/>
      <c r="T118" s="1209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</row>
    <row r="119" spans="1:66" s="8" customFormat="1" ht="18.75" customHeight="1">
      <c r="A119" s="20"/>
      <c r="B119" s="285"/>
      <c r="C119" s="515"/>
      <c r="D119" s="520" t="s">
        <v>300</v>
      </c>
      <c r="E119" s="488">
        <v>17.76903928444262</v>
      </c>
      <c r="F119" s="488">
        <v>18.081493659049254</v>
      </c>
      <c r="G119" s="488">
        <v>18.321706544627098</v>
      </c>
      <c r="H119" s="488">
        <v>17.957747376099498</v>
      </c>
      <c r="I119" s="488">
        <v>18.161713894596531</v>
      </c>
      <c r="J119" s="488">
        <v>18.2336045402511</v>
      </c>
      <c r="K119" s="488">
        <v>18.472816420326119</v>
      </c>
      <c r="L119" s="488">
        <v>17.770056501629291</v>
      </c>
      <c r="M119" s="488">
        <v>17.83919208398094</v>
      </c>
      <c r="N119" s="488">
        <v>18.170221607208312</v>
      </c>
      <c r="O119" s="488">
        <v>18.511766163727309</v>
      </c>
      <c r="P119" s="572">
        <v>18.601509072353693</v>
      </c>
      <c r="Q119" s="575">
        <v>18.162244686049966</v>
      </c>
      <c r="R119" s="2"/>
      <c r="S119"/>
      <c r="T119" s="120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</row>
    <row r="120" spans="1:66" s="8" customFormat="1" ht="18.75" customHeight="1">
      <c r="A120" s="20"/>
      <c r="B120" s="285"/>
      <c r="C120" s="515"/>
      <c r="D120" s="520" t="s">
        <v>301</v>
      </c>
      <c r="E120" s="488">
        <v>25.24876427384978</v>
      </c>
      <c r="F120" s="488">
        <v>25.612070205576963</v>
      </c>
      <c r="G120" s="488">
        <v>24.36817739376027</v>
      </c>
      <c r="H120" s="488">
        <v>24.081628367089898</v>
      </c>
      <c r="I120" s="488">
        <v>24.74743624479866</v>
      </c>
      <c r="J120" s="488">
        <v>24.337103745165827</v>
      </c>
      <c r="K120" s="488">
        <v>24.918671011921358</v>
      </c>
      <c r="L120" s="488">
        <v>23.988803961313263</v>
      </c>
      <c r="M120" s="488">
        <v>24.026940354085859</v>
      </c>
      <c r="N120" s="488">
        <v>24.89135551515799</v>
      </c>
      <c r="O120" s="488">
        <v>17.209701062155329</v>
      </c>
      <c r="P120" s="572">
        <v>17.366376514244219</v>
      </c>
      <c r="Q120" s="575">
        <v>23.258591119617304</v>
      </c>
      <c r="R120" s="2"/>
      <c r="S120"/>
      <c r="T120" s="1209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</row>
    <row r="121" spans="1:66" s="8" customFormat="1" ht="18.75" customHeight="1">
      <c r="A121" s="20"/>
      <c r="B121" s="285"/>
      <c r="C121" s="515"/>
      <c r="D121" s="520" t="s">
        <v>339</v>
      </c>
      <c r="E121" s="488">
        <v>26.208870462251902</v>
      </c>
      <c r="F121" s="488">
        <v>26.385533201029425</v>
      </c>
      <c r="G121" s="488">
        <v>26.26737849761404</v>
      </c>
      <c r="H121" s="488">
        <v>26.232220734048166</v>
      </c>
      <c r="I121" s="488">
        <v>26.0075658373345</v>
      </c>
      <c r="J121" s="488">
        <v>26.060068457795147</v>
      </c>
      <c r="K121" s="488">
        <v>26.340736238050845</v>
      </c>
      <c r="L121" s="488">
        <v>25.659549102507974</v>
      </c>
      <c r="M121" s="488">
        <v>24.821110709245566</v>
      </c>
      <c r="N121" s="488">
        <v>25.960834337278254</v>
      </c>
      <c r="O121" s="488">
        <v>25.951300530889519</v>
      </c>
      <c r="P121" s="572">
        <v>26.078996295718063</v>
      </c>
      <c r="Q121" s="575">
        <v>25.976375615151586</v>
      </c>
      <c r="R121" s="2"/>
      <c r="S121"/>
      <c r="T121" s="1209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</row>
    <row r="122" spans="1:66" s="8" customFormat="1" ht="18.75" customHeight="1">
      <c r="A122" s="20"/>
      <c r="B122" s="285"/>
      <c r="C122" s="515"/>
      <c r="D122" s="520" t="s">
        <v>215</v>
      </c>
      <c r="E122" s="488">
        <v>15.121197387668499</v>
      </c>
      <c r="F122" s="488">
        <v>16.492103277834286</v>
      </c>
      <c r="G122" s="488">
        <v>16.232977127403409</v>
      </c>
      <c r="H122" s="488">
        <v>16.956643570275897</v>
      </c>
      <c r="I122" s="488">
        <v>16.507405059388041</v>
      </c>
      <c r="J122" s="488">
        <v>16.921275734960624</v>
      </c>
      <c r="K122" s="488">
        <v>16.882376106804763</v>
      </c>
      <c r="L122" s="488">
        <v>16.002878336171655</v>
      </c>
      <c r="M122" s="488">
        <v>16.838033665690556</v>
      </c>
      <c r="N122" s="488">
        <v>16.896849675287633</v>
      </c>
      <c r="O122" s="488">
        <v>16.761519210606039</v>
      </c>
      <c r="P122" s="572">
        <v>16.818364137183135</v>
      </c>
      <c r="Q122" s="575">
        <v>16.51145284299259</v>
      </c>
      <c r="R122" s="2"/>
      <c r="S122"/>
      <c r="T122" s="1209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</row>
    <row r="123" spans="1:66" s="8" customFormat="1" ht="18.75" customHeight="1">
      <c r="A123" s="20"/>
      <c r="B123" s="285"/>
      <c r="C123" s="515"/>
      <c r="D123" s="520" t="s">
        <v>216</v>
      </c>
      <c r="E123" s="488">
        <v>15.845199667986616</v>
      </c>
      <c r="F123" s="488">
        <v>16.535045153381478</v>
      </c>
      <c r="G123" s="488">
        <v>16.20388251323007</v>
      </c>
      <c r="H123" s="488">
        <v>17.224488570947372</v>
      </c>
      <c r="I123" s="488">
        <v>17.412118591038141</v>
      </c>
      <c r="J123" s="488">
        <v>18.709641741157689</v>
      </c>
      <c r="K123" s="488">
        <v>19.051071599531511</v>
      </c>
      <c r="L123" s="488">
        <v>17.665906211686764</v>
      </c>
      <c r="M123" s="488">
        <v>18.023153090738592</v>
      </c>
      <c r="N123" s="488">
        <v>17.377533168208394</v>
      </c>
      <c r="O123" s="488">
        <v>17.382128853389723</v>
      </c>
      <c r="P123" s="572">
        <v>17.007293126681855</v>
      </c>
      <c r="Q123" s="575">
        <v>17.300959137177706</v>
      </c>
      <c r="R123" s="2"/>
      <c r="S123"/>
      <c r="T123" s="1209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</row>
    <row r="124" spans="1:66" s="8" customFormat="1" ht="18.75" customHeight="1">
      <c r="A124" s="20"/>
      <c r="B124" s="285"/>
      <c r="C124" s="2057" t="s">
        <v>341</v>
      </c>
      <c r="D124" s="2058"/>
      <c r="E124" s="490">
        <v>17.015802576272993</v>
      </c>
      <c r="F124" s="490">
        <v>17.466387418580066</v>
      </c>
      <c r="G124" s="490">
        <v>17.37470898463318</v>
      </c>
      <c r="H124" s="490">
        <v>17.50769214425992</v>
      </c>
      <c r="I124" s="490">
        <v>17.356446892349162</v>
      </c>
      <c r="J124" s="490">
        <v>17.41378099897608</v>
      </c>
      <c r="K124" s="490">
        <v>17.303655142053223</v>
      </c>
      <c r="L124" s="490">
        <v>16.47041468501849</v>
      </c>
      <c r="M124" s="490">
        <v>16.417274601601108</v>
      </c>
      <c r="N124" s="490">
        <v>16.715440128329771</v>
      </c>
      <c r="O124" s="490">
        <v>16.471834842636341</v>
      </c>
      <c r="P124" s="573">
        <v>16.038321822332367</v>
      </c>
      <c r="Q124" s="576">
        <v>16.958697066556891</v>
      </c>
      <c r="R124" s="2"/>
      <c r="S124"/>
      <c r="T124" s="1209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</row>
    <row r="125" spans="1:66" s="8" customFormat="1" ht="18.75" customHeight="1">
      <c r="A125" s="20"/>
      <c r="B125" s="512">
        <v>12</v>
      </c>
      <c r="C125" s="517" t="s">
        <v>20</v>
      </c>
      <c r="D125" s="520" t="s">
        <v>214</v>
      </c>
      <c r="E125" s="488">
        <v>18.587130334880861</v>
      </c>
      <c r="F125" s="488">
        <v>22.438591634252752</v>
      </c>
      <c r="G125" s="488">
        <v>21.424379693824346</v>
      </c>
      <c r="H125" s="488">
        <v>18.977309789744911</v>
      </c>
      <c r="I125" s="488">
        <v>18.240206148987493</v>
      </c>
      <c r="J125" s="488">
        <v>17.938274421029984</v>
      </c>
      <c r="K125" s="488">
        <v>17.582595776209441</v>
      </c>
      <c r="L125" s="488">
        <v>16.699859955913862</v>
      </c>
      <c r="M125" s="488">
        <v>16.869069883388505</v>
      </c>
      <c r="N125" s="488">
        <v>16.289333863078262</v>
      </c>
      <c r="O125" s="488">
        <v>18.622368116766587</v>
      </c>
      <c r="P125" s="572">
        <v>18.346806802082149</v>
      </c>
      <c r="Q125" s="577">
        <v>18.376473675804174</v>
      </c>
      <c r="R125" s="2"/>
      <c r="S125"/>
      <c r="T125" s="1209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</row>
    <row r="126" spans="1:66" s="8" customFormat="1" ht="18.75" customHeight="1">
      <c r="A126" s="20"/>
      <c r="B126" s="285"/>
      <c r="C126" s="515"/>
      <c r="D126" s="520" t="s">
        <v>332</v>
      </c>
      <c r="E126" s="488">
        <v>16.95885578006904</v>
      </c>
      <c r="F126" s="488">
        <v>25.982048377081632</v>
      </c>
      <c r="G126" s="488">
        <v>25.989338272086378</v>
      </c>
      <c r="H126" s="488">
        <v>33.796472943273841</v>
      </c>
      <c r="I126" s="488">
        <v>30.77117434555182</v>
      </c>
      <c r="J126" s="488">
        <v>31.489265857782492</v>
      </c>
      <c r="K126" s="488">
        <v>20.477600583931554</v>
      </c>
      <c r="L126" s="488">
        <v>15.972797296544609</v>
      </c>
      <c r="M126" s="488">
        <v>18.288598229116182</v>
      </c>
      <c r="N126" s="488">
        <v>17.196346943564368</v>
      </c>
      <c r="O126" s="488">
        <v>16.339650956564718</v>
      </c>
      <c r="P126" s="572">
        <v>18.005629067781083</v>
      </c>
      <c r="Q126" s="575">
        <v>22.479204170848952</v>
      </c>
      <c r="R126" s="2"/>
      <c r="S126"/>
      <c r="T126" s="1209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</row>
    <row r="127" spans="1:66" s="8" customFormat="1" ht="18.75" customHeight="1">
      <c r="A127" s="20"/>
      <c r="B127" s="285"/>
      <c r="C127" s="515"/>
      <c r="D127" s="520" t="s">
        <v>298</v>
      </c>
      <c r="E127" s="488">
        <v>19.721333268162901</v>
      </c>
      <c r="F127" s="488">
        <v>20.437489403100479</v>
      </c>
      <c r="G127" s="488">
        <v>20.541243229308932</v>
      </c>
      <c r="H127" s="488">
        <v>19.992097505355812</v>
      </c>
      <c r="I127" s="488">
        <v>20.199511952425805</v>
      </c>
      <c r="J127" s="488">
        <v>20.149573375946876</v>
      </c>
      <c r="K127" s="488">
        <v>20.527993431204244</v>
      </c>
      <c r="L127" s="488">
        <v>19.510390995432683</v>
      </c>
      <c r="M127" s="488">
        <v>19.952568159710914</v>
      </c>
      <c r="N127" s="488">
        <v>20.069142555977258</v>
      </c>
      <c r="O127" s="488">
        <v>20.289482706134763</v>
      </c>
      <c r="P127" s="572">
        <v>20.72440964288295</v>
      </c>
      <c r="Q127" s="575">
        <v>20.179795118073248</v>
      </c>
      <c r="R127" s="2"/>
      <c r="S127"/>
      <c r="T127" s="1209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</row>
    <row r="128" spans="1:66" s="8" customFormat="1" ht="18.75" customHeight="1">
      <c r="A128" s="20"/>
      <c r="B128" s="285"/>
      <c r="C128" s="515"/>
      <c r="D128" s="520" t="s">
        <v>299</v>
      </c>
      <c r="E128" s="488">
        <v>19.944322701528037</v>
      </c>
      <c r="F128" s="488">
        <v>20.135053050772505</v>
      </c>
      <c r="G128" s="488">
        <v>20.823984899359463</v>
      </c>
      <c r="H128" s="488">
        <v>20.281733825153221</v>
      </c>
      <c r="I128" s="488">
        <v>20.542917748076921</v>
      </c>
      <c r="J128" s="488">
        <v>20.149415027292214</v>
      </c>
      <c r="K128" s="488">
        <v>20.78541669407943</v>
      </c>
      <c r="L128" s="488">
        <v>19.57869260113069</v>
      </c>
      <c r="M128" s="488">
        <v>20.242546878116112</v>
      </c>
      <c r="N128" s="488">
        <v>20.295231904804915</v>
      </c>
      <c r="O128" s="488">
        <v>20.812656209609642</v>
      </c>
      <c r="P128" s="572">
        <v>21.103711404965988</v>
      </c>
      <c r="Q128" s="575">
        <v>20.395342929544661</v>
      </c>
      <c r="R128" s="2"/>
      <c r="S128"/>
      <c r="T128" s="1209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</row>
    <row r="129" spans="1:66" s="8" customFormat="1" ht="18.75" customHeight="1">
      <c r="A129" s="20"/>
      <c r="B129" s="285"/>
      <c r="C129" s="515"/>
      <c r="D129" s="520" t="s">
        <v>333</v>
      </c>
      <c r="E129" s="488">
        <v>16.954986643444123</v>
      </c>
      <c r="F129" s="488">
        <v>17.42093520885113</v>
      </c>
      <c r="G129" s="488">
        <v>17.489609828170472</v>
      </c>
      <c r="H129" s="488">
        <v>17.480518094321077</v>
      </c>
      <c r="I129" s="488">
        <v>17.367367614476336</v>
      </c>
      <c r="J129" s="488">
        <v>17.411472591821873</v>
      </c>
      <c r="K129" s="488">
        <v>17.664655213308034</v>
      </c>
      <c r="L129" s="488">
        <v>16.875289840714746</v>
      </c>
      <c r="M129" s="488">
        <v>16.982349586026427</v>
      </c>
      <c r="N129" s="488">
        <v>17.365767883046434</v>
      </c>
      <c r="O129" s="488">
        <v>18.526125011167316</v>
      </c>
      <c r="P129" s="572">
        <v>18.761196926493113</v>
      </c>
      <c r="Q129" s="575">
        <v>17.52001954495487</v>
      </c>
      <c r="R129" s="2"/>
      <c r="S129"/>
      <c r="T129" s="120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</row>
    <row r="130" spans="1:66" s="8" customFormat="1" ht="18.75" customHeight="1">
      <c r="A130" s="20"/>
      <c r="B130" s="285"/>
      <c r="C130" s="515"/>
      <c r="D130" s="520" t="s">
        <v>335</v>
      </c>
      <c r="E130" s="488">
        <v>12.816090822153038</v>
      </c>
      <c r="F130" s="488">
        <v>13.493207192299485</v>
      </c>
      <c r="G130" s="488">
        <v>13.268199191925323</v>
      </c>
      <c r="H130" s="488">
        <v>12.203596236844181</v>
      </c>
      <c r="I130" s="488">
        <v>12.308889734274393</v>
      </c>
      <c r="J130" s="488">
        <v>13.850710407985627</v>
      </c>
      <c r="K130" s="488">
        <v>11.614457313879219</v>
      </c>
      <c r="L130" s="488">
        <v>12.919812508557769</v>
      </c>
      <c r="M130" s="488">
        <v>12.431676066192553</v>
      </c>
      <c r="N130" s="488">
        <v>11.986857818472979</v>
      </c>
      <c r="O130" s="488">
        <v>11.899295072466767</v>
      </c>
      <c r="P130" s="572">
        <v>11.574161903203425</v>
      </c>
      <c r="Q130" s="575">
        <v>12.536735458954258</v>
      </c>
      <c r="R130" s="2"/>
      <c r="S130"/>
      <c r="T130" s="1209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</row>
    <row r="131" spans="1:66" s="8" customFormat="1" ht="18.75" customHeight="1">
      <c r="A131" s="20"/>
      <c r="B131" s="285"/>
      <c r="C131" s="515"/>
      <c r="D131" s="1794" t="s">
        <v>338</v>
      </c>
      <c r="E131" s="488">
        <v>1.4570925200293068</v>
      </c>
      <c r="F131" s="488">
        <v>1.301222052180131</v>
      </c>
      <c r="G131" s="488">
        <v>1.2255546246150086</v>
      </c>
      <c r="H131" s="488">
        <v>0.23067098825129922</v>
      </c>
      <c r="I131" s="488">
        <v>0.79564956589199864</v>
      </c>
      <c r="J131" s="488">
        <v>0.68092396396710009</v>
      </c>
      <c r="K131" s="488">
        <v>1.4796526795460194</v>
      </c>
      <c r="L131" s="488">
        <v>1.128976698718825</v>
      </c>
      <c r="M131" s="488">
        <v>1.1336420918503212</v>
      </c>
      <c r="N131" s="488">
        <v>1.384231771487491</v>
      </c>
      <c r="O131" s="488">
        <v>1.7053397043783161</v>
      </c>
      <c r="P131" s="572">
        <v>2.1270684324817624</v>
      </c>
      <c r="Q131" s="575">
        <v>1.1947919195946626</v>
      </c>
      <c r="R131" s="2"/>
      <c r="S131"/>
      <c r="T131" s="1209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</row>
    <row r="132" spans="1:66" s="8" customFormat="1" ht="18.75" customHeight="1">
      <c r="A132" s="20"/>
      <c r="B132" s="285"/>
      <c r="C132" s="515"/>
      <c r="D132" s="520" t="s">
        <v>300</v>
      </c>
      <c r="E132" s="488">
        <v>18.47292335954392</v>
      </c>
      <c r="F132" s="488">
        <v>19.414567323252474</v>
      </c>
      <c r="G132" s="488">
        <v>19.018902574909045</v>
      </c>
      <c r="H132" s="488">
        <v>18.965117561309938</v>
      </c>
      <c r="I132" s="488">
        <v>19.009244247677238</v>
      </c>
      <c r="J132" s="488">
        <v>18.913467728140596</v>
      </c>
      <c r="K132" s="488">
        <v>19.785652691856392</v>
      </c>
      <c r="L132" s="488" t="s">
        <v>83</v>
      </c>
      <c r="M132" s="488">
        <v>20.138202791531008</v>
      </c>
      <c r="N132" s="488">
        <v>20.782412451602912</v>
      </c>
      <c r="O132" s="488">
        <v>27.500926267594014</v>
      </c>
      <c r="P132" s="572">
        <v>22.781261969765854</v>
      </c>
      <c r="Q132" s="575">
        <v>19.790492693066589</v>
      </c>
      <c r="R132" s="2"/>
      <c r="S132"/>
      <c r="T132" s="1209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</row>
    <row r="133" spans="1:66" s="8" customFormat="1" ht="18.75" customHeight="1">
      <c r="A133" s="20"/>
      <c r="B133" s="285"/>
      <c r="C133" s="515"/>
      <c r="D133" s="520" t="s">
        <v>215</v>
      </c>
      <c r="E133" s="488">
        <v>15.330597339353577</v>
      </c>
      <c r="F133" s="488">
        <v>21.010972008450484</v>
      </c>
      <c r="G133" s="488">
        <v>16.293574865258496</v>
      </c>
      <c r="H133" s="488">
        <v>16.701842390517232</v>
      </c>
      <c r="I133" s="488">
        <v>22.330030638897007</v>
      </c>
      <c r="J133" s="488">
        <v>17.185686726025345</v>
      </c>
      <c r="K133" s="488">
        <v>26.204911177325027</v>
      </c>
      <c r="L133" s="488">
        <v>18.388086265739126</v>
      </c>
      <c r="M133" s="488">
        <v>18.266447652690875</v>
      </c>
      <c r="N133" s="488">
        <v>22.819857222665483</v>
      </c>
      <c r="O133" s="488">
        <v>17.354618702694363</v>
      </c>
      <c r="P133" s="572">
        <v>17.731678516558322</v>
      </c>
      <c r="Q133" s="575">
        <v>18.940208843255846</v>
      </c>
      <c r="R133" s="2"/>
      <c r="S133"/>
      <c r="T133" s="1209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</row>
    <row r="134" spans="1:66" s="8" customFormat="1" ht="18.75" customHeight="1">
      <c r="A134" s="20"/>
      <c r="B134" s="285"/>
      <c r="C134" s="515"/>
      <c r="D134" s="520" t="s">
        <v>216</v>
      </c>
      <c r="E134" s="488">
        <v>17.128263477381239</v>
      </c>
      <c r="F134" s="488">
        <v>17.982701991815443</v>
      </c>
      <c r="G134" s="488">
        <v>17.875884218585007</v>
      </c>
      <c r="H134" s="488">
        <v>17.269078269842574</v>
      </c>
      <c r="I134" s="488">
        <v>17.842055213732998</v>
      </c>
      <c r="J134" s="488">
        <v>17.68381397583321</v>
      </c>
      <c r="K134" s="488">
        <v>17.325488349747513</v>
      </c>
      <c r="L134" s="488">
        <v>18.468964453147763</v>
      </c>
      <c r="M134" s="488">
        <v>17.300978818296972</v>
      </c>
      <c r="N134" s="488">
        <v>17.492568772942832</v>
      </c>
      <c r="O134" s="488">
        <v>20.399150475154237</v>
      </c>
      <c r="P134" s="572">
        <v>20.629034395581225</v>
      </c>
      <c r="Q134" s="575">
        <v>18.105089988732267</v>
      </c>
      <c r="R134" s="2"/>
      <c r="S134"/>
      <c r="T134" s="1209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</row>
    <row r="135" spans="1:66" s="8" customFormat="1" ht="18.75" customHeight="1">
      <c r="A135" s="20"/>
      <c r="B135" s="285"/>
      <c r="C135" s="2057" t="s">
        <v>341</v>
      </c>
      <c r="D135" s="2058"/>
      <c r="E135" s="490">
        <v>19.267591991365265</v>
      </c>
      <c r="F135" s="490">
        <v>19.687629407964661</v>
      </c>
      <c r="G135" s="490">
        <v>19.860057702933176</v>
      </c>
      <c r="H135" s="490">
        <v>19.320362531895327</v>
      </c>
      <c r="I135" s="490">
        <v>19.574671788991267</v>
      </c>
      <c r="J135" s="490">
        <v>19.218291462197765</v>
      </c>
      <c r="K135" s="490">
        <v>19.788485046223165</v>
      </c>
      <c r="L135" s="490">
        <v>18.662590126879678</v>
      </c>
      <c r="M135" s="490">
        <v>19.065159687250848</v>
      </c>
      <c r="N135" s="490">
        <v>19.420669760755473</v>
      </c>
      <c r="O135" s="490">
        <v>19.870199260573887</v>
      </c>
      <c r="P135" s="573">
        <v>20.231690938826468</v>
      </c>
      <c r="Q135" s="576">
        <v>19.502549766401369</v>
      </c>
      <c r="R135" s="2"/>
      <c r="S135"/>
      <c r="T135" s="1209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</row>
    <row r="136" spans="1:66" s="8" customFormat="1" ht="18.75" customHeight="1">
      <c r="A136" s="20"/>
      <c r="B136" s="512">
        <v>13</v>
      </c>
      <c r="C136" s="2059" t="s">
        <v>268</v>
      </c>
      <c r="D136" s="520" t="s">
        <v>299</v>
      </c>
      <c r="E136" s="488">
        <v>19.522646068335099</v>
      </c>
      <c r="F136" s="488">
        <v>20.983231308615451</v>
      </c>
      <c r="G136" s="488">
        <v>20.080478980346449</v>
      </c>
      <c r="H136" s="488">
        <v>20.201099335046887</v>
      </c>
      <c r="I136" s="488">
        <v>20.769466647051395</v>
      </c>
      <c r="J136" s="488">
        <v>20.222454651214399</v>
      </c>
      <c r="K136" s="488">
        <v>20.230924577640362</v>
      </c>
      <c r="L136" s="488">
        <v>19.442226428668924</v>
      </c>
      <c r="M136" s="488">
        <v>19.631392661290782</v>
      </c>
      <c r="N136" s="488">
        <v>20.126106414670936</v>
      </c>
      <c r="O136" s="488">
        <v>22.023241683148452</v>
      </c>
      <c r="P136" s="572">
        <v>22.078328291298352</v>
      </c>
      <c r="Q136" s="577">
        <v>20.461470360829747</v>
      </c>
      <c r="R136" s="2"/>
      <c r="S136"/>
      <c r="T136" s="1209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</row>
    <row r="137" spans="1:66" s="8" customFormat="1" ht="18.75" customHeight="1">
      <c r="A137" s="20"/>
      <c r="B137" s="285"/>
      <c r="C137" s="2060"/>
      <c r="D137" s="520" t="s">
        <v>333</v>
      </c>
      <c r="E137" s="488">
        <v>24.198292730724795</v>
      </c>
      <c r="F137" s="488">
        <v>24.703024613194607</v>
      </c>
      <c r="G137" s="488">
        <v>19.283208430869632</v>
      </c>
      <c r="H137" s="488">
        <v>21.123275200749863</v>
      </c>
      <c r="I137" s="488">
        <v>24.650440648353989</v>
      </c>
      <c r="J137" s="488">
        <v>20.797399999362259</v>
      </c>
      <c r="K137" s="488">
        <v>24.965338085028684</v>
      </c>
      <c r="L137" s="488">
        <v>23.736298708929375</v>
      </c>
      <c r="M137" s="488">
        <v>23.245606584437191</v>
      </c>
      <c r="N137" s="488">
        <v>24.496724155950012</v>
      </c>
      <c r="O137" s="488">
        <v>24.524361912370356</v>
      </c>
      <c r="P137" s="572">
        <v>21.962261437084933</v>
      </c>
      <c r="Q137" s="575">
        <v>23.077590249832291</v>
      </c>
      <c r="R137" s="2"/>
      <c r="S137"/>
      <c r="T137" s="1209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</row>
    <row r="138" spans="1:66" s="8" customFormat="1" ht="18.75" customHeight="1">
      <c r="A138" s="20"/>
      <c r="B138" s="285"/>
      <c r="C138" s="518"/>
      <c r="D138" s="520" t="s">
        <v>338</v>
      </c>
      <c r="E138" s="488">
        <v>28.110210447618424</v>
      </c>
      <c r="F138" s="488">
        <v>29.691152591133225</v>
      </c>
      <c r="G138" s="488">
        <v>29.807115124208885</v>
      </c>
      <c r="H138" s="488">
        <v>29.335787062404972</v>
      </c>
      <c r="I138" s="488">
        <v>29.539843408991771</v>
      </c>
      <c r="J138" s="488">
        <v>29.69838899716612</v>
      </c>
      <c r="K138" s="488">
        <v>30.018241607319077</v>
      </c>
      <c r="L138" s="488">
        <v>28.910819146304277</v>
      </c>
      <c r="M138" s="488">
        <v>29.055396240106905</v>
      </c>
      <c r="N138" s="488">
        <v>29.475185465613485</v>
      </c>
      <c r="O138" s="488">
        <v>29.892776250620066</v>
      </c>
      <c r="P138" s="572">
        <v>30.157516017154602</v>
      </c>
      <c r="Q138" s="575">
        <v>29.40188908036701</v>
      </c>
      <c r="R138" s="2"/>
      <c r="S138"/>
      <c r="T138" s="1209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</row>
    <row r="139" spans="1:66" s="8" customFormat="1" ht="18.75" customHeight="1">
      <c r="A139" s="20"/>
      <c r="B139" s="285"/>
      <c r="C139" s="2057" t="s">
        <v>341</v>
      </c>
      <c r="D139" s="2058"/>
      <c r="E139" s="490">
        <v>19.783476692208382</v>
      </c>
      <c r="F139" s="490">
        <v>21.210739382150386</v>
      </c>
      <c r="G139" s="490">
        <v>20.028966611628405</v>
      </c>
      <c r="H139" s="490">
        <v>20.343873947831852</v>
      </c>
      <c r="I139" s="490">
        <v>21.022839636091554</v>
      </c>
      <c r="J139" s="490">
        <v>20.270385841313491</v>
      </c>
      <c r="K139" s="490">
        <v>20.576819143247018</v>
      </c>
      <c r="L139" s="490">
        <v>19.807919047436204</v>
      </c>
      <c r="M139" s="490">
        <v>19.919214334665963</v>
      </c>
      <c r="N139" s="490">
        <v>20.437658679261755</v>
      </c>
      <c r="O139" s="490">
        <v>22.195616576821504</v>
      </c>
      <c r="P139" s="573">
        <v>22.072580600254788</v>
      </c>
      <c r="Q139" s="576">
        <v>20.658826507857409</v>
      </c>
      <c r="R139" s="2"/>
      <c r="S139"/>
      <c r="T139" s="120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</row>
    <row r="140" spans="1:66" s="8" customFormat="1" ht="18.75" customHeight="1">
      <c r="A140" s="20"/>
      <c r="B140" s="512">
        <v>14</v>
      </c>
      <c r="C140" s="517" t="s">
        <v>269</v>
      </c>
      <c r="D140" s="520" t="s">
        <v>332</v>
      </c>
      <c r="E140" s="488">
        <v>5.5041484065867872</v>
      </c>
      <c r="F140" s="488">
        <v>6.4506764803089283</v>
      </c>
      <c r="G140" s="488">
        <v>6.2573868029643389</v>
      </c>
      <c r="H140" s="488">
        <v>6.1500767585837659</v>
      </c>
      <c r="I140" s="488">
        <v>6.8684877482907636</v>
      </c>
      <c r="J140" s="488">
        <v>6.4230842904601442</v>
      </c>
      <c r="K140" s="488">
        <v>3.6063669219328367</v>
      </c>
      <c r="L140" s="488">
        <v>5.8619318046382576</v>
      </c>
      <c r="M140" s="488">
        <v>5.9758391745624611</v>
      </c>
      <c r="N140" s="488">
        <v>5.8904397203123953</v>
      </c>
      <c r="O140" s="488">
        <v>6.0361300719980653</v>
      </c>
      <c r="P140" s="572">
        <v>6.0052187704804618</v>
      </c>
      <c r="Q140" s="577">
        <v>5.9466656753625609</v>
      </c>
      <c r="R140" s="2"/>
      <c r="S140"/>
      <c r="T140" s="1209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</row>
    <row r="141" spans="1:66" s="8" customFormat="1" ht="18.75" customHeight="1">
      <c r="A141" s="20"/>
      <c r="B141" s="285"/>
      <c r="C141" s="521"/>
      <c r="D141" s="92" t="s">
        <v>298</v>
      </c>
      <c r="E141" s="488">
        <v>30.831534619405069</v>
      </c>
      <c r="F141" s="488">
        <v>31.475008865601922</v>
      </c>
      <c r="G141" s="488">
        <v>29.039967687400946</v>
      </c>
      <c r="H141" s="488">
        <v>30.028833500342579</v>
      </c>
      <c r="I141" s="488">
        <v>24.392842734501439</v>
      </c>
      <c r="J141" s="488">
        <v>26.907096276482342</v>
      </c>
      <c r="K141" s="488">
        <v>27.799205230088138</v>
      </c>
      <c r="L141" s="488">
        <v>27.80598132707674</v>
      </c>
      <c r="M141" s="488">
        <v>28.654508449532422</v>
      </c>
      <c r="N141" s="488">
        <v>27.164620444210481</v>
      </c>
      <c r="O141" s="488">
        <v>27.305520309351799</v>
      </c>
      <c r="P141" s="572">
        <v>27.953758819378482</v>
      </c>
      <c r="Q141" s="575">
        <v>28.057349903492138</v>
      </c>
      <c r="R141" s="2"/>
      <c r="S141"/>
      <c r="T141" s="1209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</row>
    <row r="142" spans="1:66" s="8" customFormat="1" ht="18.75" customHeight="1">
      <c r="A142" s="20"/>
      <c r="B142" s="285"/>
      <c r="C142" s="521"/>
      <c r="D142" s="92" t="s">
        <v>299</v>
      </c>
      <c r="E142" s="488">
        <v>11.041643291269786</v>
      </c>
      <c r="F142" s="488">
        <v>11.990348401499238</v>
      </c>
      <c r="G142" s="488">
        <v>11.719724259526911</v>
      </c>
      <c r="H142" s="488">
        <v>12.230286261515817</v>
      </c>
      <c r="I142" s="488">
        <v>10.263927098159074</v>
      </c>
      <c r="J142" s="488">
        <v>11.915670727107132</v>
      </c>
      <c r="K142" s="488">
        <v>11.854923179247606</v>
      </c>
      <c r="L142" s="488">
        <v>11.588406383372845</v>
      </c>
      <c r="M142" s="488">
        <v>12.169775322055722</v>
      </c>
      <c r="N142" s="488">
        <v>12.114528197887704</v>
      </c>
      <c r="O142" s="488">
        <v>12.112477325307713</v>
      </c>
      <c r="P142" s="572">
        <v>12.347641195109222</v>
      </c>
      <c r="Q142" s="575">
        <v>11.763287235562858</v>
      </c>
      <c r="R142" s="2"/>
      <c r="S142"/>
      <c r="T142" s="1209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</row>
    <row r="143" spans="1:66" s="8" customFormat="1" ht="18.75" customHeight="1">
      <c r="A143" s="20"/>
      <c r="B143" s="285"/>
      <c r="C143" s="515"/>
      <c r="D143" s="520" t="s">
        <v>333</v>
      </c>
      <c r="E143" s="488">
        <v>12.08094709776152</v>
      </c>
      <c r="F143" s="488">
        <v>10.22689051430476</v>
      </c>
      <c r="G143" s="488">
        <v>5.2589909532986558</v>
      </c>
      <c r="H143" s="488">
        <v>5.5985103645580452</v>
      </c>
      <c r="I143" s="488">
        <v>24.145473991409311</v>
      </c>
      <c r="J143" s="488">
        <v>28.719773959196392</v>
      </c>
      <c r="K143" s="488">
        <v>5.6702860128066854</v>
      </c>
      <c r="L143" s="488">
        <v>5.4283279907759363</v>
      </c>
      <c r="M143" s="488">
        <v>5.9091757613206175</v>
      </c>
      <c r="N143" s="488">
        <v>5.7867649778715808</v>
      </c>
      <c r="O143" s="488">
        <v>6.1430198613900036</v>
      </c>
      <c r="P143" s="572">
        <v>5.1657152865639677</v>
      </c>
      <c r="Q143" s="575">
        <v>7.0149269117056132</v>
      </c>
      <c r="R143" s="2"/>
      <c r="S143"/>
      <c r="T143" s="1209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</row>
    <row r="144" spans="1:66" s="8" customFormat="1" ht="18.75" customHeight="1">
      <c r="A144" s="20"/>
      <c r="B144" s="285"/>
      <c r="C144" s="2057" t="s">
        <v>341</v>
      </c>
      <c r="D144" s="2058"/>
      <c r="E144" s="490">
        <v>10.679085944175277</v>
      </c>
      <c r="F144" s="490">
        <v>11.720275056970838</v>
      </c>
      <c r="G144" s="490">
        <v>11.100218301222627</v>
      </c>
      <c r="H144" s="490">
        <v>11.417571897777428</v>
      </c>
      <c r="I144" s="490">
        <v>10.982643857556768</v>
      </c>
      <c r="J144" s="490">
        <v>11.651930766995106</v>
      </c>
      <c r="K144" s="490">
        <v>10.680808968072881</v>
      </c>
      <c r="L144" s="490">
        <v>10.915914389609009</v>
      </c>
      <c r="M144" s="490">
        <v>11.446620761355565</v>
      </c>
      <c r="N144" s="490">
        <v>11.064841980902088</v>
      </c>
      <c r="O144" s="490">
        <v>11.271786168951035</v>
      </c>
      <c r="P144" s="573">
        <v>11.451850998899783</v>
      </c>
      <c r="Q144" s="576">
        <v>11.194653134121012</v>
      </c>
      <c r="R144" s="2"/>
      <c r="S144"/>
      <c r="T144" s="1209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</row>
    <row r="145" spans="1:66" s="8" customFormat="1" ht="18.75" customHeight="1">
      <c r="A145" s="20"/>
      <c r="B145" s="512">
        <v>15</v>
      </c>
      <c r="C145" s="2059" t="s">
        <v>22</v>
      </c>
      <c r="D145" s="520" t="s">
        <v>214</v>
      </c>
      <c r="E145" s="488">
        <v>5.1940784002017146</v>
      </c>
      <c r="F145" s="488">
        <v>7.2863861042955715</v>
      </c>
      <c r="G145" s="488">
        <v>7.3245505921824705</v>
      </c>
      <c r="H145" s="488">
        <v>7.3267240245973824</v>
      </c>
      <c r="I145" s="488">
        <v>7.2632820054444434</v>
      </c>
      <c r="J145" s="488">
        <v>7.2769794811709998</v>
      </c>
      <c r="K145" s="488">
        <v>7.3571955295244837</v>
      </c>
      <c r="L145" s="488">
        <v>7.1657766804153749</v>
      </c>
      <c r="M145" s="488">
        <v>7.2073383528840136</v>
      </c>
      <c r="N145" s="488">
        <v>7.2027959370237467</v>
      </c>
      <c r="O145" s="488">
        <v>7.1789610446438399</v>
      </c>
      <c r="P145" s="572">
        <v>7.2143441360347822</v>
      </c>
      <c r="Q145" s="577">
        <v>6.8612384441030398</v>
      </c>
      <c r="R145" s="2"/>
      <c r="S145"/>
      <c r="T145" s="1209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</row>
    <row r="146" spans="1:66" s="8" customFormat="1" ht="18.75" customHeight="1">
      <c r="A146" s="20"/>
      <c r="B146" s="285"/>
      <c r="C146" s="2060"/>
      <c r="D146" s="92" t="s">
        <v>298</v>
      </c>
      <c r="E146" s="488">
        <v>20.759584573128485</v>
      </c>
      <c r="F146" s="488">
        <v>22.944966222796079</v>
      </c>
      <c r="G146" s="488">
        <v>23.065094417540298</v>
      </c>
      <c r="H146" s="488">
        <v>23.072034451191186</v>
      </c>
      <c r="I146" s="488">
        <v>22.87214312823426</v>
      </c>
      <c r="J146" s="488">
        <v>22.915401548125537</v>
      </c>
      <c r="K146" s="488">
        <v>23.167922377614715</v>
      </c>
      <c r="L146" s="488">
        <v>22.565217268876356</v>
      </c>
      <c r="M146" s="488">
        <v>22.695964575562396</v>
      </c>
      <c r="N146" s="488">
        <v>22.68178944485037</v>
      </c>
      <c r="O146" s="488">
        <v>22.606663025337177</v>
      </c>
      <c r="P146" s="572">
        <v>22.718168612854498</v>
      </c>
      <c r="Q146" s="575">
        <v>22.548321269972341</v>
      </c>
      <c r="R146" s="2"/>
      <c r="S146"/>
      <c r="T146" s="1209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</row>
    <row r="147" spans="1:66" s="8" customFormat="1" ht="18.75" customHeight="1">
      <c r="A147" s="20"/>
      <c r="B147" s="285"/>
      <c r="C147" s="521"/>
      <c r="D147" s="92" t="s">
        <v>299</v>
      </c>
      <c r="E147" s="488">
        <v>19.20624804118502</v>
      </c>
      <c r="F147" s="488">
        <v>21.033155500187668</v>
      </c>
      <c r="G147" s="488">
        <v>21.143270548554511</v>
      </c>
      <c r="H147" s="488">
        <v>21.149632998150363</v>
      </c>
      <c r="I147" s="488">
        <v>20.966400676571137</v>
      </c>
      <c r="J147" s="488">
        <v>21.006050792768512</v>
      </c>
      <c r="K147" s="488">
        <v>21.23753881130898</v>
      </c>
      <c r="L147" s="488">
        <v>20.685050075549832</v>
      </c>
      <c r="M147" s="488">
        <v>20.804905667124338</v>
      </c>
      <c r="N147" s="488">
        <v>20.791907581732385</v>
      </c>
      <c r="O147" s="488">
        <v>20.723043618491886</v>
      </c>
      <c r="P147" s="572">
        <v>20.825253672932686</v>
      </c>
      <c r="Q147" s="575">
        <v>20.689294029793107</v>
      </c>
      <c r="R147" s="2"/>
      <c r="S147"/>
      <c r="T147" s="1209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</row>
    <row r="148" spans="1:66" s="8" customFormat="1" ht="18.75" customHeight="1">
      <c r="A148" s="20"/>
      <c r="B148" s="285"/>
      <c r="C148" s="521"/>
      <c r="D148" s="92" t="s">
        <v>333</v>
      </c>
      <c r="E148" s="488">
        <v>18.999887410852466</v>
      </c>
      <c r="F148" s="488">
        <v>19.530148815271126</v>
      </c>
      <c r="G148" s="488">
        <v>19.632394835651063</v>
      </c>
      <c r="H148" s="488">
        <v>19.638301145972459</v>
      </c>
      <c r="I148" s="488">
        <v>19.468165507466253</v>
      </c>
      <c r="J148" s="488">
        <v>19.504981994308711</v>
      </c>
      <c r="K148" s="488">
        <v>19.719922177123596</v>
      </c>
      <c r="L148" s="488">
        <v>19.206920692705257</v>
      </c>
      <c r="M148" s="488">
        <v>19.318208873308102</v>
      </c>
      <c r="N148" s="488">
        <v>19.306140401596817</v>
      </c>
      <c r="O148" s="488">
        <v>19.242199659877695</v>
      </c>
      <c r="P148" s="572">
        <v>19.337106076196545</v>
      </c>
      <c r="Q148" s="575">
        <v>19.381303763652223</v>
      </c>
      <c r="R148" s="2"/>
      <c r="S148"/>
      <c r="T148" s="1209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</row>
    <row r="149" spans="1:66" s="8" customFormat="1" ht="18.75" customHeight="1">
      <c r="A149" s="20"/>
      <c r="B149" s="285"/>
      <c r="C149" s="521"/>
      <c r="D149" s="92" t="s">
        <v>215</v>
      </c>
      <c r="E149" s="488" t="s">
        <v>83</v>
      </c>
      <c r="F149" s="488" t="s">
        <v>83</v>
      </c>
      <c r="G149" s="488" t="s">
        <v>83</v>
      </c>
      <c r="H149" s="488" t="s">
        <v>83</v>
      </c>
      <c r="I149" s="488" t="s">
        <v>83</v>
      </c>
      <c r="J149" s="488" t="s">
        <v>83</v>
      </c>
      <c r="K149" s="488" t="s">
        <v>83</v>
      </c>
      <c r="L149" s="488" t="s">
        <v>83</v>
      </c>
      <c r="M149" s="488" t="s">
        <v>83</v>
      </c>
      <c r="N149" s="488" t="s">
        <v>83</v>
      </c>
      <c r="O149" s="488" t="s">
        <v>83</v>
      </c>
      <c r="P149" s="572" t="s">
        <v>83</v>
      </c>
      <c r="Q149" s="575" t="s">
        <v>83</v>
      </c>
      <c r="R149" s="2"/>
      <c r="S149"/>
      <c r="T149" s="120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</row>
    <row r="150" spans="1:66" s="8" customFormat="1" ht="18.75" customHeight="1">
      <c r="A150" s="20"/>
      <c r="B150" s="285"/>
      <c r="C150" s="2057" t="s">
        <v>341</v>
      </c>
      <c r="D150" s="2058"/>
      <c r="E150" s="490">
        <v>21.542609102464301</v>
      </c>
      <c r="F150" s="490">
        <v>24.264171080363823</v>
      </c>
      <c r="G150" s="490">
        <v>24.391200855275795</v>
      </c>
      <c r="H150" s="490">
        <v>24.398500290484556</v>
      </c>
      <c r="I150" s="490">
        <v>24.18720659390803</v>
      </c>
      <c r="J150" s="490">
        <v>24.232872032919722</v>
      </c>
      <c r="K150" s="490">
        <v>24.499948471185025</v>
      </c>
      <c r="L150" s="490">
        <v>23.862633656007887</v>
      </c>
      <c r="M150" s="490">
        <v>24.000853808034599</v>
      </c>
      <c r="N150" s="490">
        <v>23.985859680926605</v>
      </c>
      <c r="O150" s="490">
        <v>23.906429814150997</v>
      </c>
      <c r="P150" s="573">
        <v>24.024288422081622</v>
      </c>
      <c r="Q150" s="576">
        <v>23.766144008887885</v>
      </c>
      <c r="R150" s="2"/>
      <c r="S150"/>
      <c r="T150" s="1209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</row>
    <row r="151" spans="1:66" s="8" customFormat="1" ht="18.75" customHeight="1">
      <c r="A151" s="20"/>
      <c r="B151" s="512">
        <v>16</v>
      </c>
      <c r="C151" s="517" t="s">
        <v>24</v>
      </c>
      <c r="D151" s="520" t="s">
        <v>214</v>
      </c>
      <c r="E151" s="488">
        <v>19.516316179606882</v>
      </c>
      <c r="F151" s="488">
        <v>21.349592024401801</v>
      </c>
      <c r="G151" s="488">
        <v>21.461364693135796</v>
      </c>
      <c r="H151" s="488">
        <v>21.467822092348108</v>
      </c>
      <c r="I151" s="488">
        <v>21.28183334790301</v>
      </c>
      <c r="J151" s="488">
        <v>21.322080087724871</v>
      </c>
      <c r="K151" s="488">
        <v>21.557048819631571</v>
      </c>
      <c r="L151" s="488">
        <v>20.996249339800023</v>
      </c>
      <c r="M151" s="488">
        <v>21.117907235735558</v>
      </c>
      <c r="N151" s="488">
        <v>21.104714373532055</v>
      </c>
      <c r="O151" s="488">
        <v>21.034814145431273</v>
      </c>
      <c r="P151" s="572">
        <v>21.138562486585027</v>
      </c>
      <c r="Q151" s="577">
        <v>21.003883265309689</v>
      </c>
      <c r="R151" s="2"/>
      <c r="S151"/>
      <c r="T151" s="1209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</row>
    <row r="152" spans="1:66" s="8" customFormat="1" ht="18.75" customHeight="1">
      <c r="A152" s="20"/>
      <c r="B152" s="285"/>
      <c r="C152" s="521"/>
      <c r="D152" s="92" t="s">
        <v>298</v>
      </c>
      <c r="E152" s="488" t="s">
        <v>83</v>
      </c>
      <c r="F152" s="488" t="s">
        <v>83</v>
      </c>
      <c r="G152" s="488" t="s">
        <v>83</v>
      </c>
      <c r="H152" s="488" t="s">
        <v>83</v>
      </c>
      <c r="I152" s="488" t="s">
        <v>83</v>
      </c>
      <c r="J152" s="488" t="s">
        <v>83</v>
      </c>
      <c r="K152" s="488" t="s">
        <v>83</v>
      </c>
      <c r="L152" s="488" t="s">
        <v>83</v>
      </c>
      <c r="M152" s="488" t="s">
        <v>83</v>
      </c>
      <c r="N152" s="488" t="s">
        <v>83</v>
      </c>
      <c r="O152" s="488" t="s">
        <v>83</v>
      </c>
      <c r="P152" s="572" t="s">
        <v>83</v>
      </c>
      <c r="Q152" s="575" t="s">
        <v>83</v>
      </c>
      <c r="R152" s="2"/>
      <c r="S152"/>
      <c r="T152" s="1209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</row>
    <row r="153" spans="1:66" s="8" customFormat="1" ht="18.75" customHeight="1">
      <c r="A153" s="20"/>
      <c r="B153" s="285"/>
      <c r="C153" s="521"/>
      <c r="D153" s="92" t="s">
        <v>299</v>
      </c>
      <c r="E153" s="488">
        <v>25.897159405267889</v>
      </c>
      <c r="F153" s="488">
        <v>25.819026926401431</v>
      </c>
      <c r="G153" s="488">
        <v>25.805901072464007</v>
      </c>
      <c r="H153" s="488">
        <v>26.075220985875923</v>
      </c>
      <c r="I153" s="488">
        <v>25.870816422582141</v>
      </c>
      <c r="J153" s="488">
        <v>25.876998014553926</v>
      </c>
      <c r="K153" s="488">
        <v>26.190810495443351</v>
      </c>
      <c r="L153" s="488">
        <v>25.116270707604006</v>
      </c>
      <c r="M153" s="488">
        <v>25.258616601641346</v>
      </c>
      <c r="N153" s="488">
        <v>25.556829016765288</v>
      </c>
      <c r="O153" s="488">
        <v>25.853602143743426</v>
      </c>
      <c r="P153" s="572">
        <v>26.129381900410969</v>
      </c>
      <c r="Q153" s="575">
        <v>25.786626094503212</v>
      </c>
      <c r="R153" s="2"/>
      <c r="S153"/>
      <c r="T153" s="1209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</row>
    <row r="154" spans="1:66" s="8" customFormat="1" ht="18.75" customHeight="1">
      <c r="A154" s="20"/>
      <c r="B154" s="285"/>
      <c r="C154" s="521"/>
      <c r="D154" s="92" t="s">
        <v>333</v>
      </c>
      <c r="E154" s="488">
        <v>25.121189794769769</v>
      </c>
      <c r="F154" s="488">
        <v>21.837000370473639</v>
      </c>
      <c r="G154" s="488">
        <v>23.416723393680673</v>
      </c>
      <c r="H154" s="488">
        <v>22.594626113021377</v>
      </c>
      <c r="I154" s="488">
        <v>23.57787305225925</v>
      </c>
      <c r="J154" s="488">
        <v>21.860683754481393</v>
      </c>
      <c r="K154" s="488">
        <v>23.494360733757912</v>
      </c>
      <c r="L154" s="488">
        <v>22.054453427155124</v>
      </c>
      <c r="M154" s="488">
        <v>22.356153125433149</v>
      </c>
      <c r="N154" s="488">
        <v>20.261432188271748</v>
      </c>
      <c r="O154" s="488">
        <v>22.924614177278322</v>
      </c>
      <c r="P154" s="572">
        <v>24.302162509014028</v>
      </c>
      <c r="Q154" s="575">
        <v>22.665377538447135</v>
      </c>
      <c r="R154" s="2"/>
      <c r="S154"/>
      <c r="T154" s="1209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</row>
    <row r="155" spans="1:66" s="8" customFormat="1" ht="18.75" customHeight="1">
      <c r="A155" s="20"/>
      <c r="B155" s="285"/>
      <c r="C155" s="521"/>
      <c r="D155" s="92" t="s">
        <v>215</v>
      </c>
      <c r="E155" s="488">
        <v>52.998685099658225</v>
      </c>
      <c r="F155" s="488">
        <v>45.018894360397098</v>
      </c>
      <c r="G155" s="488">
        <v>37.532112169828999</v>
      </c>
      <c r="H155" s="488">
        <v>57.03626942621031</v>
      </c>
      <c r="I155" s="488">
        <v>24.166004843427281</v>
      </c>
      <c r="J155" s="488">
        <v>38.231502890348814</v>
      </c>
      <c r="K155" s="488">
        <v>55.224346221505904</v>
      </c>
      <c r="L155" s="488">
        <v>43.306422891756746</v>
      </c>
      <c r="M155" s="488">
        <v>31.86182564723951</v>
      </c>
      <c r="N155" s="488">
        <v>34.20587899566938</v>
      </c>
      <c r="O155" s="488">
        <v>32.559023263887248</v>
      </c>
      <c r="P155" s="572">
        <v>33.581757134590262</v>
      </c>
      <c r="Q155" s="575">
        <v>37.255661595841417</v>
      </c>
      <c r="R155" s="2"/>
      <c r="S155"/>
      <c r="T155" s="1209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</row>
    <row r="156" spans="1:66" s="8" customFormat="1" ht="18.75" customHeight="1">
      <c r="A156" s="20"/>
      <c r="B156" s="285"/>
      <c r="C156" s="521"/>
      <c r="D156" s="92" t="s">
        <v>216</v>
      </c>
      <c r="E156" s="488">
        <v>9.2915042054164694</v>
      </c>
      <c r="F156" s="488">
        <v>5.5531856906526418</v>
      </c>
      <c r="G156" s="488">
        <v>4.505668274073793</v>
      </c>
      <c r="H156" s="488">
        <v>12.00512785333806</v>
      </c>
      <c r="I156" s="488">
        <v>3.3341208571358054</v>
      </c>
      <c r="J156" s="488">
        <v>2.6340869488470888</v>
      </c>
      <c r="K156" s="488">
        <v>3.2439569225067637</v>
      </c>
      <c r="L156" s="488">
        <v>2.9407967289699761</v>
      </c>
      <c r="M156" s="488">
        <v>1.7525134668863658</v>
      </c>
      <c r="N156" s="488">
        <v>1.7835940925397931</v>
      </c>
      <c r="O156" s="488">
        <v>1.2562502253045691</v>
      </c>
      <c r="P156" s="572">
        <v>1.950731495330436</v>
      </c>
      <c r="Q156" s="575">
        <v>2.7721372690166035</v>
      </c>
      <c r="R156" s="2"/>
      <c r="S156"/>
      <c r="T156" s="1209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</row>
    <row r="157" spans="1:66" s="8" customFormat="1" ht="18.75" customHeight="1">
      <c r="A157" s="20"/>
      <c r="B157" s="285"/>
      <c r="C157" s="2057" t="s">
        <v>341</v>
      </c>
      <c r="D157" s="2058"/>
      <c r="E157" s="490">
        <v>26.011770984826178</v>
      </c>
      <c r="F157" s="490">
        <v>25.676091453475102</v>
      </c>
      <c r="G157" s="490">
        <v>25.756468384107528</v>
      </c>
      <c r="H157" s="490">
        <v>25.9508617015562</v>
      </c>
      <c r="I157" s="490">
        <v>25.738634550853458</v>
      </c>
      <c r="J157" s="490">
        <v>25.735360297574125</v>
      </c>
      <c r="K157" s="490">
        <v>26.240338513891714</v>
      </c>
      <c r="L157" s="490">
        <v>25.046944542712133</v>
      </c>
      <c r="M157" s="490">
        <v>25.087004160889315</v>
      </c>
      <c r="N157" s="490">
        <v>25.065689148125081</v>
      </c>
      <c r="O157" s="490">
        <v>25.733758665301735</v>
      </c>
      <c r="P157" s="573">
        <v>26.124618661070475</v>
      </c>
      <c r="Q157" s="576">
        <v>25.673684611577745</v>
      </c>
      <c r="R157" s="2"/>
      <c r="S157"/>
      <c r="T157" s="1209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</row>
    <row r="158" spans="1:66" s="8" customFormat="1" ht="18.75" customHeight="1">
      <c r="A158" s="20"/>
      <c r="B158" s="512">
        <v>17</v>
      </c>
      <c r="C158" s="2059" t="s">
        <v>26</v>
      </c>
      <c r="D158" s="520" t="s">
        <v>298</v>
      </c>
      <c r="E158" s="488">
        <v>21.749849550331497</v>
      </c>
      <c r="F158" s="488">
        <v>20.07394748605903</v>
      </c>
      <c r="G158" s="488">
        <v>23.617628165040479</v>
      </c>
      <c r="H158" s="488">
        <v>23.60583539774294</v>
      </c>
      <c r="I158" s="488">
        <v>23.364741313691127</v>
      </c>
      <c r="J158" s="488">
        <v>23.82215829674692</v>
      </c>
      <c r="K158" s="488">
        <v>24.07292749574</v>
      </c>
      <c r="L158" s="488">
        <v>22.906524395695165</v>
      </c>
      <c r="M158" s="488">
        <v>23.306198774997075</v>
      </c>
      <c r="N158" s="488">
        <v>23.20621972613916</v>
      </c>
      <c r="O158" s="488">
        <v>23.579026624892869</v>
      </c>
      <c r="P158" s="572">
        <v>24.191390088112506</v>
      </c>
      <c r="Q158" s="577">
        <v>23.131463556001588</v>
      </c>
      <c r="R158" s="2"/>
      <c r="S158"/>
      <c r="T158" s="1209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</row>
    <row r="159" spans="1:66" s="8" customFormat="1" ht="18.75" customHeight="1">
      <c r="A159" s="20"/>
      <c r="B159" s="285"/>
      <c r="C159" s="2060"/>
      <c r="D159" s="520" t="s">
        <v>299</v>
      </c>
      <c r="E159" s="488">
        <v>19.322386190918401</v>
      </c>
      <c r="F159" s="290">
        <v>16.612495275612027</v>
      </c>
      <c r="G159" s="290">
        <v>20.09808848794572</v>
      </c>
      <c r="H159" s="290">
        <v>20.026496031848314</v>
      </c>
      <c r="I159" s="290">
        <v>19.95048022441895</v>
      </c>
      <c r="J159" s="290">
        <v>20.177634090669905</v>
      </c>
      <c r="K159" s="290">
        <v>20.51537958255247</v>
      </c>
      <c r="L159" s="290">
        <v>19.301191933059485</v>
      </c>
      <c r="M159" s="291">
        <v>19.928539870485633</v>
      </c>
      <c r="N159" s="290">
        <v>19.830944537974325</v>
      </c>
      <c r="O159" s="290">
        <v>20.213684245265586</v>
      </c>
      <c r="P159" s="491">
        <v>20.159636591298067</v>
      </c>
      <c r="Q159" s="292">
        <v>19.677952876469543</v>
      </c>
      <c r="R159" s="2"/>
      <c r="S159"/>
      <c r="T159" s="120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</row>
    <row r="160" spans="1:66" s="8" customFormat="1" ht="18.75" customHeight="1">
      <c r="A160" s="20"/>
      <c r="B160" s="285"/>
      <c r="C160" s="518"/>
      <c r="D160" s="520" t="s">
        <v>333</v>
      </c>
      <c r="E160" s="488">
        <v>16.930153955653608</v>
      </c>
      <c r="F160" s="290">
        <v>17.06599558779704</v>
      </c>
      <c r="G160" s="290">
        <v>17.904889353056827</v>
      </c>
      <c r="H160" s="290">
        <v>18.758227830644461</v>
      </c>
      <c r="I160" s="290">
        <v>18.423935048155759</v>
      </c>
      <c r="J160" s="290">
        <v>18.268402050462669</v>
      </c>
      <c r="K160" s="290">
        <v>18.499185427908245</v>
      </c>
      <c r="L160" s="290">
        <v>18.302751550572957</v>
      </c>
      <c r="M160" s="291">
        <v>18.764558289710443</v>
      </c>
      <c r="N160" s="290">
        <v>20.141839457754081</v>
      </c>
      <c r="O160" s="290">
        <v>20.39647227528538</v>
      </c>
      <c r="P160" s="491">
        <v>20.67682321568174</v>
      </c>
      <c r="Q160" s="292">
        <v>18.660035370707554</v>
      </c>
      <c r="R160" s="496"/>
      <c r="S160"/>
      <c r="T160" s="1209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</row>
    <row r="161" spans="1:66" s="8" customFormat="1" ht="18.75" customHeight="1">
      <c r="A161" s="20"/>
      <c r="B161" s="285"/>
      <c r="C161" s="519"/>
      <c r="D161" s="520" t="s">
        <v>215</v>
      </c>
      <c r="E161" s="488">
        <v>21.406178408685847</v>
      </c>
      <c r="F161" s="290">
        <v>17.512322491344619</v>
      </c>
      <c r="G161" s="290">
        <v>23.046906740487621</v>
      </c>
      <c r="H161" s="290">
        <v>21.226214342887332</v>
      </c>
      <c r="I161" s="290">
        <v>21.634822354894503</v>
      </c>
      <c r="J161" s="290">
        <v>21.365761370503066</v>
      </c>
      <c r="K161" s="290">
        <v>22.504130130174563</v>
      </c>
      <c r="L161" s="290">
        <v>21.11027871886715</v>
      </c>
      <c r="M161" s="291">
        <v>21.3876211942423</v>
      </c>
      <c r="N161" s="290">
        <v>21.342840315544059</v>
      </c>
      <c r="O161" s="290">
        <v>21.058461761648182</v>
      </c>
      <c r="P161" s="491">
        <v>21.554454503175585</v>
      </c>
      <c r="Q161" s="292">
        <v>21.229441952602293</v>
      </c>
      <c r="R161" s="496"/>
      <c r="S161"/>
      <c r="T161" s="1315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</row>
    <row r="162" spans="1:66" s="8" customFormat="1" ht="18.75" customHeight="1">
      <c r="A162" s="20"/>
      <c r="B162" s="285"/>
      <c r="C162" s="519"/>
      <c r="D162" s="520" t="s">
        <v>216</v>
      </c>
      <c r="E162" s="488">
        <v>16.802694733246796</v>
      </c>
      <c r="F162" s="290">
        <v>13.672592037039205</v>
      </c>
      <c r="G162" s="290">
        <v>18.336215422169868</v>
      </c>
      <c r="H162" s="290">
        <v>17.163846504480407</v>
      </c>
      <c r="I162" s="290">
        <v>17.232543361372791</v>
      </c>
      <c r="J162" s="290">
        <v>17.006719616690468</v>
      </c>
      <c r="K162" s="290">
        <v>17.527786730202656</v>
      </c>
      <c r="L162" s="290">
        <v>16.048921900819764</v>
      </c>
      <c r="M162" s="291">
        <v>16.348610091622231</v>
      </c>
      <c r="N162" s="290">
        <v>16.722991238927882</v>
      </c>
      <c r="O162" s="290">
        <v>16.563138846323156</v>
      </c>
      <c r="P162" s="491">
        <v>17.195988692720299</v>
      </c>
      <c r="Q162" s="292">
        <v>16.709428739019142</v>
      </c>
      <c r="R162" s="2"/>
      <c r="S162"/>
      <c r="T162" s="1209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</row>
    <row r="163" spans="1:66" s="8" customFormat="1" ht="18.75" customHeight="1">
      <c r="A163" s="20"/>
      <c r="B163" s="285"/>
      <c r="C163" s="2057" t="s">
        <v>341</v>
      </c>
      <c r="D163" s="2058"/>
      <c r="E163" s="490">
        <v>20.076519558739857</v>
      </c>
      <c r="F163" s="490">
        <v>17.944423925258167</v>
      </c>
      <c r="G163" s="490">
        <v>21.334254663249304</v>
      </c>
      <c r="H163" s="490">
        <v>21.236664417652754</v>
      </c>
      <c r="I163" s="490">
        <v>21.141734417542786</v>
      </c>
      <c r="J163" s="490">
        <v>21.366293586855804</v>
      </c>
      <c r="K163" s="490">
        <v>21.692628815550542</v>
      </c>
      <c r="L163" s="490">
        <v>20.580420935816839</v>
      </c>
      <c r="M163" s="490">
        <v>21.084208123767255</v>
      </c>
      <c r="N163" s="490">
        <v>21.146115609284895</v>
      </c>
      <c r="O163" s="490">
        <v>21.470448100757828</v>
      </c>
      <c r="P163" s="573">
        <v>21.754332716582223</v>
      </c>
      <c r="Q163" s="576">
        <v>20.905843044955848</v>
      </c>
      <c r="R163" s="2"/>
      <c r="S163"/>
      <c r="T163" s="1209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</row>
    <row r="164" spans="1:66" s="8" customFormat="1" ht="18.75" customHeight="1">
      <c r="A164" s="20"/>
      <c r="B164" s="512">
        <v>18</v>
      </c>
      <c r="C164" s="517" t="s">
        <v>238</v>
      </c>
      <c r="D164" s="520" t="s">
        <v>214</v>
      </c>
      <c r="E164" s="488">
        <v>19.160311035886821</v>
      </c>
      <c r="F164" s="488">
        <v>18.624862563675126</v>
      </c>
      <c r="G164" s="488">
        <v>18.41725970885366</v>
      </c>
      <c r="H164" s="488">
        <v>18.725894507159815</v>
      </c>
      <c r="I164" s="488">
        <v>20.227209450564409</v>
      </c>
      <c r="J164" s="488">
        <v>20.218457014492742</v>
      </c>
      <c r="K164" s="488">
        <v>20.144181490964066</v>
      </c>
      <c r="L164" s="488">
        <v>19.670553983696045</v>
      </c>
      <c r="M164" s="488">
        <v>19.545878823746911</v>
      </c>
      <c r="N164" s="488">
        <v>18.4151100835034</v>
      </c>
      <c r="O164" s="488">
        <v>19.524797833517457</v>
      </c>
      <c r="P164" s="572">
        <v>19.340455807561256</v>
      </c>
      <c r="Q164" s="577">
        <v>19.301053815235665</v>
      </c>
      <c r="R164" s="2"/>
      <c r="S164"/>
      <c r="T164" s="1209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</row>
    <row r="165" spans="1:66" s="8" customFormat="1" ht="18.75" customHeight="1">
      <c r="A165" s="20"/>
      <c r="B165" s="285"/>
      <c r="C165" s="521"/>
      <c r="D165" s="92" t="s">
        <v>332</v>
      </c>
      <c r="E165" s="488">
        <v>19.515015149350319</v>
      </c>
      <c r="F165" s="488">
        <v>19.362394935073997</v>
      </c>
      <c r="G165" s="488">
        <v>19.236125066794873</v>
      </c>
      <c r="H165" s="488">
        <v>19.48080441726287</v>
      </c>
      <c r="I165" s="488">
        <v>19.431336839713467</v>
      </c>
      <c r="J165" s="488">
        <v>19.287014723364841</v>
      </c>
      <c r="K165" s="488">
        <v>19.715284835397544</v>
      </c>
      <c r="L165" s="488">
        <v>19.137627168185666</v>
      </c>
      <c r="M165" s="488">
        <v>18.89569876071613</v>
      </c>
      <c r="N165" s="488">
        <v>18.478764732300071</v>
      </c>
      <c r="O165" s="488">
        <v>19.329088588035805</v>
      </c>
      <c r="P165" s="572">
        <v>19.422703956557378</v>
      </c>
      <c r="Q165" s="575">
        <v>19.279192741411457</v>
      </c>
      <c r="R165" s="2"/>
      <c r="S165"/>
      <c r="T165" s="1209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</row>
    <row r="166" spans="1:66" s="8" customFormat="1" ht="18.75" customHeight="1">
      <c r="A166" s="20"/>
      <c r="B166" s="285"/>
      <c r="C166" s="521"/>
      <c r="D166" s="92" t="s">
        <v>298</v>
      </c>
      <c r="E166" s="488">
        <v>15.731824630140462</v>
      </c>
      <c r="F166" s="488">
        <v>16.12765607066364</v>
      </c>
      <c r="G166" s="488">
        <v>16.313538549739825</v>
      </c>
      <c r="H166" s="488">
        <v>16.511148547556406</v>
      </c>
      <c r="I166" s="488">
        <v>16.482799033252146</v>
      </c>
      <c r="J166" s="488">
        <v>16.598566904694017</v>
      </c>
      <c r="K166" s="488">
        <v>16.106244684438614</v>
      </c>
      <c r="L166" s="488">
        <v>16.114011508165611</v>
      </c>
      <c r="M166" s="488">
        <v>15.998671465571679</v>
      </c>
      <c r="N166" s="488">
        <v>15.935529414626711</v>
      </c>
      <c r="O166" s="488">
        <v>16.455962706772137</v>
      </c>
      <c r="P166" s="572">
        <v>16.928891327144406</v>
      </c>
      <c r="Q166" s="575">
        <v>16.270740018011121</v>
      </c>
      <c r="R166" s="2"/>
      <c r="S166"/>
      <c r="T166" s="1209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</row>
    <row r="167" spans="1:66" s="8" customFormat="1" ht="18.75" customHeight="1">
      <c r="A167" s="20"/>
      <c r="B167" s="285"/>
      <c r="C167" s="521"/>
      <c r="D167" s="92" t="s">
        <v>299</v>
      </c>
      <c r="E167" s="488">
        <v>16.004286123704496</v>
      </c>
      <c r="F167" s="488">
        <v>16.213016298025732</v>
      </c>
      <c r="G167" s="488">
        <v>16.505903387757119</v>
      </c>
      <c r="H167" s="488">
        <v>16.495613368159198</v>
      </c>
      <c r="I167" s="488">
        <v>16.427271053128123</v>
      </c>
      <c r="J167" s="488">
        <v>16.409012365364546</v>
      </c>
      <c r="K167" s="488">
        <v>16.493454618017815</v>
      </c>
      <c r="L167" s="488">
        <v>16.115594624552553</v>
      </c>
      <c r="M167" s="488">
        <v>16.010430119871483</v>
      </c>
      <c r="N167" s="488">
        <v>16.18205039090865</v>
      </c>
      <c r="O167" s="488">
        <v>16.542876588839437</v>
      </c>
      <c r="P167" s="572">
        <v>16.924928987370841</v>
      </c>
      <c r="Q167" s="575">
        <v>16.358485644611935</v>
      </c>
      <c r="R167" s="2"/>
      <c r="S167"/>
      <c r="T167" s="1209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</row>
    <row r="168" spans="1:66" s="8" customFormat="1" ht="18.75" customHeight="1">
      <c r="A168" s="20"/>
      <c r="B168" s="285"/>
      <c r="C168" s="521"/>
      <c r="D168" s="92" t="s">
        <v>333</v>
      </c>
      <c r="E168" s="488">
        <v>15.099227947085723</v>
      </c>
      <c r="F168" s="488">
        <v>21.412410673598984</v>
      </c>
      <c r="G168" s="488">
        <v>15.880351192293002</v>
      </c>
      <c r="H168" s="488">
        <v>19.003996485706665</v>
      </c>
      <c r="I168" s="488">
        <v>15.246289057515082</v>
      </c>
      <c r="J168" s="488">
        <v>14.970112458380083</v>
      </c>
      <c r="K168" s="488">
        <v>17.034545022718717</v>
      </c>
      <c r="L168" s="488">
        <v>18.035327253610582</v>
      </c>
      <c r="M168" s="488">
        <v>18.421968505213407</v>
      </c>
      <c r="N168" s="488">
        <v>16.771609609543212</v>
      </c>
      <c r="O168" s="488">
        <v>16.521637567708993</v>
      </c>
      <c r="P168" s="572">
        <v>17.023501710416632</v>
      </c>
      <c r="Q168" s="575">
        <v>17.103385303484053</v>
      </c>
      <c r="R168" s="2"/>
      <c r="S168"/>
      <c r="T168" s="1209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</row>
    <row r="169" spans="1:66" s="8" customFormat="1" ht="18.75" customHeight="1">
      <c r="A169" s="20"/>
      <c r="B169" s="285"/>
      <c r="C169" s="521"/>
      <c r="D169" s="92" t="s">
        <v>334</v>
      </c>
      <c r="E169" s="488">
        <v>12.252604014875784</v>
      </c>
      <c r="F169" s="488">
        <v>12.439510934353695</v>
      </c>
      <c r="G169" s="488">
        <v>12.709875079393502</v>
      </c>
      <c r="H169" s="488">
        <v>12.730289844546316</v>
      </c>
      <c r="I169" s="488">
        <v>12.660809823206812</v>
      </c>
      <c r="J169" s="488">
        <v>12.696249685933441</v>
      </c>
      <c r="K169" s="488">
        <v>12.837951112846929</v>
      </c>
      <c r="L169" s="488">
        <v>12.444148614688221</v>
      </c>
      <c r="M169" s="488">
        <v>12.332748098117801</v>
      </c>
      <c r="N169" s="488">
        <v>12.50858121223022</v>
      </c>
      <c r="O169" s="488">
        <v>12.742058419783415</v>
      </c>
      <c r="P169" s="572">
        <v>13.122381635283613</v>
      </c>
      <c r="Q169" s="575">
        <v>12.616139647364067</v>
      </c>
      <c r="R169" s="2"/>
      <c r="S169"/>
      <c r="T169" s="120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</row>
    <row r="170" spans="1:66" s="8" customFormat="1" ht="18.75" customHeight="1">
      <c r="A170" s="20"/>
      <c r="B170" s="285"/>
      <c r="C170" s="521"/>
      <c r="D170" s="92" t="s">
        <v>335</v>
      </c>
      <c r="E170" s="488">
        <v>11.990643491946374</v>
      </c>
      <c r="F170" s="488">
        <v>14.806026295900697</v>
      </c>
      <c r="G170" s="488">
        <v>14.218375967904123</v>
      </c>
      <c r="H170" s="488">
        <v>12.801669613138989</v>
      </c>
      <c r="I170" s="488">
        <v>14.168930039853581</v>
      </c>
      <c r="J170" s="488">
        <v>15.39073855646958</v>
      </c>
      <c r="K170" s="488">
        <v>15.455833588181914</v>
      </c>
      <c r="L170" s="488">
        <v>13.190820523923421</v>
      </c>
      <c r="M170" s="488">
        <v>13.281434216288735</v>
      </c>
      <c r="N170" s="488">
        <v>13.011419063113596</v>
      </c>
      <c r="O170" s="488">
        <v>9.9012966926771444</v>
      </c>
      <c r="P170" s="572">
        <v>13.900246535430242</v>
      </c>
      <c r="Q170" s="575">
        <v>13.464973008328787</v>
      </c>
      <c r="R170" s="2"/>
      <c r="S170"/>
      <c r="T170" s="1209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</row>
    <row r="171" spans="1:66" s="8" customFormat="1" ht="18.75" customHeight="1">
      <c r="A171" s="20"/>
      <c r="B171" s="285"/>
      <c r="C171" s="521"/>
      <c r="D171" s="92" t="s">
        <v>336</v>
      </c>
      <c r="E171" s="488">
        <v>16.63830929363683</v>
      </c>
      <c r="F171" s="488">
        <v>16.727656929593103</v>
      </c>
      <c r="G171" s="488">
        <v>17.319580759714718</v>
      </c>
      <c r="H171" s="488">
        <v>16.172057322384397</v>
      </c>
      <c r="I171" s="488">
        <v>17.161721239445605</v>
      </c>
      <c r="J171" s="488">
        <v>17.301512511422438</v>
      </c>
      <c r="K171" s="488">
        <v>17.630996016415004</v>
      </c>
      <c r="L171" s="488">
        <v>17.052170506533962</v>
      </c>
      <c r="M171" s="488">
        <v>13.724189957950875</v>
      </c>
      <c r="N171" s="488">
        <v>17.367250378280566</v>
      </c>
      <c r="O171" s="488">
        <v>17.336982332361824</v>
      </c>
      <c r="P171" s="572">
        <v>17.931171675421034</v>
      </c>
      <c r="Q171" s="575">
        <v>16.787164162011827</v>
      </c>
      <c r="R171" s="2"/>
      <c r="S171"/>
      <c r="T171" s="1209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</row>
    <row r="172" spans="1:66" s="8" customFormat="1" ht="18.75" customHeight="1">
      <c r="A172" s="20"/>
      <c r="B172" s="285"/>
      <c r="C172" s="521"/>
      <c r="D172" s="92" t="s">
        <v>337</v>
      </c>
      <c r="E172" s="488">
        <v>16.219821269672554</v>
      </c>
      <c r="F172" s="488">
        <v>16.436993094204738</v>
      </c>
      <c r="G172" s="488">
        <v>16.715952221273458</v>
      </c>
      <c r="H172" s="488">
        <v>16.588392438194319</v>
      </c>
      <c r="I172" s="488">
        <v>16.429802996270126</v>
      </c>
      <c r="J172" s="488">
        <v>16.391488317665576</v>
      </c>
      <c r="K172" s="488">
        <v>16.184775126911738</v>
      </c>
      <c r="L172" s="488">
        <v>16.360162917891241</v>
      </c>
      <c r="M172" s="488">
        <v>16.51485495713283</v>
      </c>
      <c r="N172" s="488">
        <v>16.442495485965519</v>
      </c>
      <c r="O172" s="488">
        <v>16.51272889456606</v>
      </c>
      <c r="P172" s="572">
        <v>16.432483370167727</v>
      </c>
      <c r="Q172" s="575">
        <v>16.436958571617186</v>
      </c>
      <c r="R172" s="2"/>
      <c r="S172"/>
      <c r="T172" s="1209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</row>
    <row r="173" spans="1:66" s="8" customFormat="1" ht="18.75" customHeight="1">
      <c r="A173" s="20"/>
      <c r="B173" s="285"/>
      <c r="C173" s="521"/>
      <c r="D173" s="92" t="s">
        <v>338</v>
      </c>
      <c r="E173" s="488">
        <v>15.99797405328675</v>
      </c>
      <c r="F173" s="488">
        <v>16.278636956274191</v>
      </c>
      <c r="G173" s="488">
        <v>16.501645855717907</v>
      </c>
      <c r="H173" s="488">
        <v>16.479041132639384</v>
      </c>
      <c r="I173" s="488">
        <v>16.326907438108755</v>
      </c>
      <c r="J173" s="488">
        <v>16.343750165748354</v>
      </c>
      <c r="K173" s="488">
        <v>16.568065786232076</v>
      </c>
      <c r="L173" s="488">
        <v>15.98237735610034</v>
      </c>
      <c r="M173" s="488">
        <v>15.922613901303402</v>
      </c>
      <c r="N173" s="488">
        <v>16.143113411538813</v>
      </c>
      <c r="O173" s="488">
        <v>16.51673520155116</v>
      </c>
      <c r="P173" s="572">
        <v>16.837918722747037</v>
      </c>
      <c r="Q173" s="575">
        <v>16.325332715546558</v>
      </c>
      <c r="R173" s="2"/>
      <c r="S173"/>
      <c r="T173" s="1209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</row>
    <row r="174" spans="1:66" s="8" customFormat="1" ht="18.75" customHeight="1">
      <c r="A174" s="20"/>
      <c r="B174" s="285"/>
      <c r="C174" s="521"/>
      <c r="D174" s="92" t="s">
        <v>215</v>
      </c>
      <c r="E174" s="488">
        <v>16.549553959669392</v>
      </c>
      <c r="F174" s="488">
        <v>16.87866145171693</v>
      </c>
      <c r="G174" s="488">
        <v>16.600645006472341</v>
      </c>
      <c r="H174" s="488">
        <v>17.216343285653714</v>
      </c>
      <c r="I174" s="488">
        <v>17.537044096383703</v>
      </c>
      <c r="J174" s="488">
        <v>17.998212237827683</v>
      </c>
      <c r="K174" s="488">
        <v>18.388647094570238</v>
      </c>
      <c r="L174" s="488">
        <v>17.677262011912518</v>
      </c>
      <c r="M174" s="488">
        <v>17.29926508384127</v>
      </c>
      <c r="N174" s="488">
        <v>16.683232485124897</v>
      </c>
      <c r="O174" s="488">
        <v>17.073030685325765</v>
      </c>
      <c r="P174" s="572">
        <v>16.87398739707357</v>
      </c>
      <c r="Q174" s="575">
        <v>17.206897432235898</v>
      </c>
      <c r="R174" s="2"/>
      <c r="S174"/>
      <c r="T174" s="1209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</row>
    <row r="175" spans="1:66" s="8" customFormat="1" ht="18.75" customHeight="1">
      <c r="A175" s="20"/>
      <c r="B175" s="285"/>
      <c r="C175" s="521"/>
      <c r="D175" s="92" t="s">
        <v>216</v>
      </c>
      <c r="E175" s="488">
        <v>8.645043516550329</v>
      </c>
      <c r="F175" s="488">
        <v>9.0484862064466007</v>
      </c>
      <c r="G175" s="488">
        <v>9.0629104857904785</v>
      </c>
      <c r="H175" s="488">
        <v>9.252726882325236</v>
      </c>
      <c r="I175" s="488">
        <v>9.3042557315120398</v>
      </c>
      <c r="J175" s="488">
        <v>9.5920614859155684</v>
      </c>
      <c r="K175" s="488">
        <v>10.20450411475913</v>
      </c>
      <c r="L175" s="488">
        <v>9.8016466347516857</v>
      </c>
      <c r="M175" s="488">
        <v>9.54823906256477</v>
      </c>
      <c r="N175" s="488">
        <v>9.2674168491321502</v>
      </c>
      <c r="O175" s="488">
        <v>9.3244998071752967</v>
      </c>
      <c r="P175" s="572">
        <v>9.2096388270081473</v>
      </c>
      <c r="Q175" s="575">
        <v>9.3334890332022447</v>
      </c>
      <c r="R175" s="2"/>
      <c r="S175"/>
      <c r="T175" s="1209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</row>
    <row r="176" spans="1:66" s="8" customFormat="1" ht="18.75" customHeight="1">
      <c r="A176" s="20"/>
      <c r="B176" s="285"/>
      <c r="C176" s="2057" t="s">
        <v>341</v>
      </c>
      <c r="D176" s="2058"/>
      <c r="E176" s="490">
        <v>16.008775407939545</v>
      </c>
      <c r="F176" s="490">
        <v>16.623484430132457</v>
      </c>
      <c r="G176" s="490">
        <v>16.483949810346584</v>
      </c>
      <c r="H176" s="490">
        <v>16.758140424267303</v>
      </c>
      <c r="I176" s="490">
        <v>16.479881155367259</v>
      </c>
      <c r="J176" s="490">
        <v>16.504798127174883</v>
      </c>
      <c r="K176" s="490">
        <v>16.717772932261564</v>
      </c>
      <c r="L176" s="490">
        <v>16.435933544367764</v>
      </c>
      <c r="M176" s="490">
        <v>16.350587054543382</v>
      </c>
      <c r="N176" s="490">
        <v>16.283107601251565</v>
      </c>
      <c r="O176" s="490">
        <v>16.618904492575894</v>
      </c>
      <c r="P176" s="573">
        <v>16.961505023803348</v>
      </c>
      <c r="Q176" s="576">
        <v>16.516490238737198</v>
      </c>
      <c r="R176" s="2"/>
      <c r="S176"/>
      <c r="T176" s="1209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</row>
    <row r="177" spans="1:66" s="8" customFormat="1" ht="18.75" customHeight="1">
      <c r="A177" s="20"/>
      <c r="B177" s="512">
        <v>19</v>
      </c>
      <c r="C177" s="517" t="s">
        <v>270</v>
      </c>
      <c r="D177" s="520" t="s">
        <v>214</v>
      </c>
      <c r="E177" s="488">
        <v>16.291631809957096</v>
      </c>
      <c r="F177" s="488">
        <v>17.816530349616052</v>
      </c>
      <c r="G177" s="488">
        <v>17.015982874114311</v>
      </c>
      <c r="H177" s="488">
        <v>18.55762037065498</v>
      </c>
      <c r="I177" s="488">
        <v>18.664244252906308</v>
      </c>
      <c r="J177" s="488">
        <v>18.894672059388611</v>
      </c>
      <c r="K177" s="488">
        <v>19.399940690970489</v>
      </c>
      <c r="L177" s="488">
        <v>19.220705439078507</v>
      </c>
      <c r="M177" s="488">
        <v>18.684632256106248</v>
      </c>
      <c r="N177" s="488">
        <v>17.832612124965742</v>
      </c>
      <c r="O177" s="488">
        <v>17.854241145218744</v>
      </c>
      <c r="P177" s="572">
        <v>17.960965429997106</v>
      </c>
      <c r="Q177" s="577">
        <v>18.155145206988937</v>
      </c>
      <c r="R177" s="2"/>
      <c r="S177"/>
      <c r="T177" s="1209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</row>
    <row r="178" spans="1:66" s="8" customFormat="1" ht="18.75" customHeight="1">
      <c r="A178" s="20"/>
      <c r="B178" s="285"/>
      <c r="C178" s="518"/>
      <c r="D178" s="520" t="s">
        <v>332</v>
      </c>
      <c r="E178" s="488">
        <v>16.706403672102091</v>
      </c>
      <c r="F178" s="488">
        <v>17.581598675994186</v>
      </c>
      <c r="G178" s="488">
        <v>17.114810227463682</v>
      </c>
      <c r="H178" s="488">
        <v>17.73213367355763</v>
      </c>
      <c r="I178" s="488">
        <v>18.100467371254457</v>
      </c>
      <c r="J178" s="488">
        <v>18.225154325650745</v>
      </c>
      <c r="K178" s="488">
        <v>19.06376599686099</v>
      </c>
      <c r="L178" s="488">
        <v>17.819393625827022</v>
      </c>
      <c r="M178" s="488">
        <v>17.543010656445524</v>
      </c>
      <c r="N178" s="488">
        <v>17.795792996874003</v>
      </c>
      <c r="O178" s="488">
        <v>17.5777785570357</v>
      </c>
      <c r="P178" s="572">
        <v>16.89914433418642</v>
      </c>
      <c r="Q178" s="575">
        <v>17.651826036130029</v>
      </c>
      <c r="R178" s="2"/>
      <c r="S178"/>
      <c r="T178" s="1209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</row>
    <row r="179" spans="1:66" s="8" customFormat="1" ht="18.75" customHeight="1">
      <c r="A179" s="20"/>
      <c r="B179" s="285"/>
      <c r="C179" s="518"/>
      <c r="D179" s="520" t="s">
        <v>298</v>
      </c>
      <c r="E179" s="488">
        <v>18.501246369618961</v>
      </c>
      <c r="F179" s="488">
        <v>18.859253574980904</v>
      </c>
      <c r="G179" s="488">
        <v>19.007353624782414</v>
      </c>
      <c r="H179" s="488">
        <v>19.066920205894835</v>
      </c>
      <c r="I179" s="488">
        <v>19.205896210312137</v>
      </c>
      <c r="J179" s="488">
        <v>19.368856700132159</v>
      </c>
      <c r="K179" s="488">
        <v>19.601674156543172</v>
      </c>
      <c r="L179" s="488">
        <v>18.863950410379751</v>
      </c>
      <c r="M179" s="488">
        <v>18.916484260546419</v>
      </c>
      <c r="N179" s="488">
        <v>19.215450721322046</v>
      </c>
      <c r="O179" s="488">
        <v>19.360550646820446</v>
      </c>
      <c r="P179" s="572">
        <v>19.424971638750115</v>
      </c>
      <c r="Q179" s="575">
        <v>19.118287438970452</v>
      </c>
      <c r="R179" s="2"/>
      <c r="S179"/>
      <c r="T179" s="1315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</row>
    <row r="180" spans="1:66" s="8" customFormat="1" ht="18.75" customHeight="1">
      <c r="A180" s="20"/>
      <c r="B180" s="285"/>
      <c r="C180" s="519"/>
      <c r="D180" s="520" t="s">
        <v>299</v>
      </c>
      <c r="E180" s="488">
        <v>18.438374069266239</v>
      </c>
      <c r="F180" s="488">
        <v>18.802790555304199</v>
      </c>
      <c r="G180" s="488">
        <v>18.979016735733488</v>
      </c>
      <c r="H180" s="488">
        <v>18.917092113269714</v>
      </c>
      <c r="I180" s="488">
        <v>19.021497887266761</v>
      </c>
      <c r="J180" s="488">
        <v>19.101027556583389</v>
      </c>
      <c r="K180" s="488">
        <v>19.328611496434906</v>
      </c>
      <c r="L180" s="488">
        <v>18.60420377411436</v>
      </c>
      <c r="M180" s="488">
        <v>18.653803856032749</v>
      </c>
      <c r="N180" s="488">
        <v>18.962031952466781</v>
      </c>
      <c r="O180" s="488">
        <v>18.980107364008049</v>
      </c>
      <c r="P180" s="572">
        <v>19.171387440453454</v>
      </c>
      <c r="Q180" s="575">
        <v>18.914706039671376</v>
      </c>
      <c r="R180" s="2"/>
      <c r="S180"/>
      <c r="T180" s="1209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</row>
    <row r="181" spans="1:66" s="8" customFormat="1" ht="18.75" customHeight="1">
      <c r="A181" s="20"/>
      <c r="B181" s="285"/>
      <c r="C181" s="519"/>
      <c r="D181" s="520" t="s">
        <v>333</v>
      </c>
      <c r="E181" s="488">
        <v>16.408673373050288</v>
      </c>
      <c r="F181" s="488">
        <v>16.988144648731343</v>
      </c>
      <c r="G181" s="488">
        <v>16.301992211279455</v>
      </c>
      <c r="H181" s="488">
        <v>17.381778547578968</v>
      </c>
      <c r="I181" s="488">
        <v>18.174675075246142</v>
      </c>
      <c r="J181" s="488">
        <v>17.504207876290181</v>
      </c>
      <c r="K181" s="488">
        <v>18.097209995809838</v>
      </c>
      <c r="L181" s="488">
        <v>16.283353509676637</v>
      </c>
      <c r="M181" s="488">
        <v>17.709214439602782</v>
      </c>
      <c r="N181" s="488">
        <v>17.814503864987081</v>
      </c>
      <c r="O181" s="488">
        <v>17.224159201726689</v>
      </c>
      <c r="P181" s="572">
        <v>19.231434107139336</v>
      </c>
      <c r="Q181" s="575">
        <v>17.426788023237719</v>
      </c>
      <c r="R181" s="2"/>
      <c r="S181"/>
      <c r="T181" s="1209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</row>
    <row r="182" spans="1:66" s="8" customFormat="1" ht="18.75" customHeight="1">
      <c r="A182" s="20"/>
      <c r="B182" s="285"/>
      <c r="C182" s="519"/>
      <c r="D182" s="579" t="s">
        <v>335</v>
      </c>
      <c r="E182" s="488">
        <v>11.558268389631312</v>
      </c>
      <c r="F182" s="488">
        <v>11.836722409378407</v>
      </c>
      <c r="G182" s="488">
        <v>12.042906689035544</v>
      </c>
      <c r="H182" s="488">
        <v>12.029141000174857</v>
      </c>
      <c r="I182" s="488">
        <v>12.143414308007596</v>
      </c>
      <c r="J182" s="488">
        <v>12.152860328594711</v>
      </c>
      <c r="K182" s="488">
        <v>12.144621496454132</v>
      </c>
      <c r="L182" s="488">
        <v>11.573173317990125</v>
      </c>
      <c r="M182" s="488">
        <v>11.628308851547962</v>
      </c>
      <c r="N182" s="488">
        <v>11.989368442630189</v>
      </c>
      <c r="O182" s="488">
        <v>11.420225495168989</v>
      </c>
      <c r="P182" s="572">
        <v>11.713205908302765</v>
      </c>
      <c r="Q182" s="575">
        <v>11.851550862983729</v>
      </c>
      <c r="R182" s="2"/>
      <c r="S182"/>
      <c r="T182" s="1209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</row>
    <row r="183" spans="1:66" s="8" customFormat="1" ht="18.75" customHeight="1">
      <c r="A183" s="20"/>
      <c r="B183" s="285"/>
      <c r="C183" s="519"/>
      <c r="D183" s="579" t="s">
        <v>336</v>
      </c>
      <c r="E183" s="488">
        <v>18.978175714033526</v>
      </c>
      <c r="F183" s="488">
        <v>19.264023567118578</v>
      </c>
      <c r="G183" s="488">
        <v>19.340530034293462</v>
      </c>
      <c r="H183" s="488">
        <v>20.234251395930684</v>
      </c>
      <c r="I183" s="488">
        <v>19.296520603075258</v>
      </c>
      <c r="J183" s="488">
        <v>19.745114814517439</v>
      </c>
      <c r="K183" s="488">
        <v>19.931242960092401</v>
      </c>
      <c r="L183" s="488">
        <v>19.213957018378245</v>
      </c>
      <c r="M183" s="488">
        <v>19.182851661530126</v>
      </c>
      <c r="N183" s="488">
        <v>19.178119834143097</v>
      </c>
      <c r="O183" s="488">
        <v>19.612303622419383</v>
      </c>
      <c r="P183" s="572">
        <v>20.111973846029443</v>
      </c>
      <c r="Q183" s="575">
        <v>19.491733966651939</v>
      </c>
      <c r="R183" s="2"/>
      <c r="S183"/>
      <c r="T183" s="1209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</row>
    <row r="184" spans="1:66" s="8" customFormat="1" ht="18.75" customHeight="1">
      <c r="A184" s="20"/>
      <c r="B184" s="285"/>
      <c r="C184" s="518"/>
      <c r="D184" s="520" t="s">
        <v>337</v>
      </c>
      <c r="E184" s="488">
        <v>17.52389174200092</v>
      </c>
      <c r="F184" s="488">
        <v>17.767901471663421</v>
      </c>
      <c r="G184" s="488">
        <v>18.020237326837389</v>
      </c>
      <c r="H184" s="488">
        <v>17.920037382470518</v>
      </c>
      <c r="I184" s="488">
        <v>18.083637586480751</v>
      </c>
      <c r="J184" s="488">
        <v>18.292958680537062</v>
      </c>
      <c r="K184" s="488">
        <v>18.552975870546625</v>
      </c>
      <c r="L184" s="488">
        <v>17.879241348479308</v>
      </c>
      <c r="M184" s="488">
        <v>17.763107799221906</v>
      </c>
      <c r="N184" s="488">
        <v>18.115510322008895</v>
      </c>
      <c r="O184" s="488">
        <v>18.558562443398952</v>
      </c>
      <c r="P184" s="572">
        <v>18.878376679154947</v>
      </c>
      <c r="Q184" s="575">
        <v>18.117672828962512</v>
      </c>
      <c r="R184" s="2"/>
      <c r="S184"/>
      <c r="T184" s="1209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</row>
    <row r="185" spans="1:66" s="8" customFormat="1" ht="18.75" customHeight="1">
      <c r="A185" s="20"/>
      <c r="B185" s="285"/>
      <c r="C185" s="518"/>
      <c r="D185" s="520" t="s">
        <v>338</v>
      </c>
      <c r="E185" s="488">
        <v>18.135341208918639</v>
      </c>
      <c r="F185" s="488">
        <v>18.511748902361266</v>
      </c>
      <c r="G185" s="488">
        <v>18.666497020521227</v>
      </c>
      <c r="H185" s="488">
        <v>18.662564789183879</v>
      </c>
      <c r="I185" s="488">
        <v>18.845906235792363</v>
      </c>
      <c r="J185" s="488">
        <v>18.945489339137875</v>
      </c>
      <c r="K185" s="488">
        <v>19.178844422599788</v>
      </c>
      <c r="L185" s="488">
        <v>18.426022938622484</v>
      </c>
      <c r="M185" s="488">
        <v>18.460828084265668</v>
      </c>
      <c r="N185" s="488">
        <v>18.778133699094784</v>
      </c>
      <c r="O185" s="488">
        <v>19.553541533290165</v>
      </c>
      <c r="P185" s="572">
        <v>19.623961280625256</v>
      </c>
      <c r="Q185" s="575">
        <v>18.813826406643724</v>
      </c>
      <c r="R185" s="2"/>
      <c r="S185"/>
      <c r="T185" s="1209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</row>
    <row r="186" spans="1:66" s="8" customFormat="1" ht="18.75" customHeight="1">
      <c r="A186" s="20"/>
      <c r="B186" s="285"/>
      <c r="C186" s="518"/>
      <c r="D186" s="520" t="s">
        <v>300</v>
      </c>
      <c r="E186" s="488">
        <v>29.864983224621284</v>
      </c>
      <c r="F186" s="488">
        <v>29.00473207335304</v>
      </c>
      <c r="G186" s="488">
        <v>29.991021183566744</v>
      </c>
      <c r="H186" s="488">
        <v>28.528454249280152</v>
      </c>
      <c r="I186" s="488">
        <v>29.809301301213178</v>
      </c>
      <c r="J186" s="488">
        <v>30.870416040540391</v>
      </c>
      <c r="K186" s="488">
        <v>28.477092192941615</v>
      </c>
      <c r="L186" s="488">
        <v>28.717567820185707</v>
      </c>
      <c r="M186" s="488">
        <v>29.180184971415439</v>
      </c>
      <c r="N186" s="488">
        <v>30.14476287824462</v>
      </c>
      <c r="O186" s="488">
        <v>24.384146857065463</v>
      </c>
      <c r="P186" s="572">
        <v>20.403473906344161</v>
      </c>
      <c r="Q186" s="575">
        <v>27.54691760424577</v>
      </c>
      <c r="R186" s="2"/>
      <c r="S186"/>
      <c r="T186" s="1209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</row>
    <row r="187" spans="1:66" s="8" customFormat="1" ht="18.75" customHeight="1">
      <c r="A187" s="20"/>
      <c r="B187" s="285"/>
      <c r="C187" s="518"/>
      <c r="D187" s="520" t="s">
        <v>301</v>
      </c>
      <c r="E187" s="488">
        <v>23.768124535896753</v>
      </c>
      <c r="F187" s="488">
        <v>23.580078811231054</v>
      </c>
      <c r="G187" s="488">
        <v>24.205223006924676</v>
      </c>
      <c r="H187" s="488">
        <v>23.791012888407469</v>
      </c>
      <c r="I187" s="488">
        <v>24.127470871484505</v>
      </c>
      <c r="J187" s="488">
        <v>24.114497208353686</v>
      </c>
      <c r="K187" s="488">
        <v>24.060801191759062</v>
      </c>
      <c r="L187" s="488">
        <v>24.055608460883796</v>
      </c>
      <c r="M187" s="488">
        <v>23.703367933510545</v>
      </c>
      <c r="N187" s="488">
        <v>23.627088108613997</v>
      </c>
      <c r="O187" s="488">
        <v>20.051154529248524</v>
      </c>
      <c r="P187" s="572">
        <v>17.362052828362614</v>
      </c>
      <c r="Q187" s="575">
        <v>22.961927717032292</v>
      </c>
      <c r="R187" s="2"/>
      <c r="S187"/>
      <c r="T187" s="1209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</row>
    <row r="188" spans="1:66" s="8" customFormat="1" ht="18.75" customHeight="1">
      <c r="A188" s="20"/>
      <c r="B188" s="285"/>
      <c r="C188" s="515"/>
      <c r="D188" s="579" t="s">
        <v>215</v>
      </c>
      <c r="E188" s="488">
        <v>15.417232230429088</v>
      </c>
      <c r="F188" s="488">
        <v>16.487911459028016</v>
      </c>
      <c r="G188" s="488">
        <v>16.1288288830144</v>
      </c>
      <c r="H188" s="488">
        <v>16.949406296150261</v>
      </c>
      <c r="I188" s="488">
        <v>16.953106306388978</v>
      </c>
      <c r="J188" s="488">
        <v>17.794202656390034</v>
      </c>
      <c r="K188" s="488">
        <v>17.915881265069991</v>
      </c>
      <c r="L188" s="488">
        <v>16.828055193676697</v>
      </c>
      <c r="M188" s="488">
        <v>16.608218352497047</v>
      </c>
      <c r="N188" s="488">
        <v>16.356875302756041</v>
      </c>
      <c r="O188" s="488">
        <v>16.542467677373221</v>
      </c>
      <c r="P188" s="572">
        <v>16.033532310113028</v>
      </c>
      <c r="Q188" s="575">
        <v>16.631037713099847</v>
      </c>
      <c r="R188" s="2"/>
      <c r="S188"/>
      <c r="T188" s="1315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</row>
    <row r="189" spans="1:66" s="8" customFormat="1" ht="18.75" customHeight="1">
      <c r="A189" s="20"/>
      <c r="B189" s="285"/>
      <c r="C189" s="15"/>
      <c r="D189" s="580" t="s">
        <v>216</v>
      </c>
      <c r="E189" s="488">
        <v>15.835736359855863</v>
      </c>
      <c r="F189" s="488">
        <v>17.068119577721571</v>
      </c>
      <c r="G189" s="488">
        <v>16.440614796197824</v>
      </c>
      <c r="H189" s="488">
        <v>17.191521818471905</v>
      </c>
      <c r="I189" s="488">
        <v>17.191588726244781</v>
      </c>
      <c r="J189" s="488">
        <v>18.19780105083753</v>
      </c>
      <c r="K189" s="488">
        <v>18.105695059976448</v>
      </c>
      <c r="L189" s="488">
        <v>17.177412642929319</v>
      </c>
      <c r="M189" s="488">
        <v>17.378750352123532</v>
      </c>
      <c r="N189" s="488">
        <v>17.0420970249858</v>
      </c>
      <c r="O189" s="488">
        <v>17.212073586716294</v>
      </c>
      <c r="P189" s="572">
        <v>17.123302320177253</v>
      </c>
      <c r="Q189" s="575">
        <v>17.135525735930258</v>
      </c>
      <c r="R189" s="2"/>
      <c r="S189"/>
      <c r="T189" s="120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</row>
    <row r="190" spans="1:66" s="8" customFormat="1" ht="18.75" customHeight="1">
      <c r="A190" s="20"/>
      <c r="B190" s="285"/>
      <c r="C190" s="2057" t="s">
        <v>341</v>
      </c>
      <c r="D190" s="2058"/>
      <c r="E190" s="490">
        <v>18.155989947694668</v>
      </c>
      <c r="F190" s="490">
        <v>18.567637137840656</v>
      </c>
      <c r="G190" s="490">
        <v>18.635123068239338</v>
      </c>
      <c r="H190" s="490">
        <v>18.738330342809579</v>
      </c>
      <c r="I190" s="490">
        <v>18.90764925110981</v>
      </c>
      <c r="J190" s="490">
        <v>18.956114356697668</v>
      </c>
      <c r="K190" s="490">
        <v>19.222924265812452</v>
      </c>
      <c r="L190" s="490">
        <v>18.376773331634197</v>
      </c>
      <c r="M190" s="490">
        <v>18.555812609971035</v>
      </c>
      <c r="N190" s="490">
        <v>18.819381887055961</v>
      </c>
      <c r="O190" s="490">
        <v>18.784896442894723</v>
      </c>
      <c r="P190" s="573">
        <v>19.08366454281915</v>
      </c>
      <c r="Q190" s="576">
        <v>18.734884131764531</v>
      </c>
      <c r="R190" s="2"/>
      <c r="S190"/>
      <c r="T190" s="1209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</row>
    <row r="191" spans="1:66" s="8" customFormat="1" ht="18.75" customHeight="1">
      <c r="A191" s="20"/>
      <c r="B191" s="512">
        <v>20</v>
      </c>
      <c r="C191" s="517" t="s">
        <v>271</v>
      </c>
      <c r="D191" s="520" t="s">
        <v>214</v>
      </c>
      <c r="E191" s="488">
        <v>18.878270559956484</v>
      </c>
      <c r="F191" s="488">
        <v>18.334647157525094</v>
      </c>
      <c r="G191" s="488">
        <v>19.639512671768113</v>
      </c>
      <c r="H191" s="488">
        <v>18.872760627136952</v>
      </c>
      <c r="I191" s="488">
        <v>19.436294251370168</v>
      </c>
      <c r="J191" s="488">
        <v>19.562387776454475</v>
      </c>
      <c r="K191" s="488">
        <v>20.001068699238672</v>
      </c>
      <c r="L191" s="488">
        <v>19.19661650750097</v>
      </c>
      <c r="M191" s="488">
        <v>18.600601736632331</v>
      </c>
      <c r="N191" s="488">
        <v>18.561948312159522</v>
      </c>
      <c r="O191" s="488">
        <v>18.610812931772848</v>
      </c>
      <c r="P191" s="572">
        <v>19.197974919611735</v>
      </c>
      <c r="Q191" s="577">
        <v>19.060779301887571</v>
      </c>
      <c r="R191" s="2"/>
      <c r="S191"/>
      <c r="T191" s="1209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</row>
    <row r="192" spans="1:66" s="8" customFormat="1" ht="18.75" customHeight="1">
      <c r="A192" s="20"/>
      <c r="B192" s="285"/>
      <c r="C192" s="521"/>
      <c r="D192" s="92" t="s">
        <v>332</v>
      </c>
      <c r="E192" s="488">
        <v>18.530750933360256</v>
      </c>
      <c r="F192" s="488">
        <v>18.011022260428611</v>
      </c>
      <c r="G192" s="488">
        <v>18.728168664066377</v>
      </c>
      <c r="H192" s="488">
        <v>18.326874300827871</v>
      </c>
      <c r="I192" s="488">
        <v>18.71278768660655</v>
      </c>
      <c r="J192" s="488">
        <v>18.703079307375134</v>
      </c>
      <c r="K192" s="488">
        <v>19.263275970774618</v>
      </c>
      <c r="L192" s="488">
        <v>18.271440589591698</v>
      </c>
      <c r="M192" s="488">
        <v>17.899365403081507</v>
      </c>
      <c r="N192" s="488">
        <v>18.653431391868335</v>
      </c>
      <c r="O192" s="488">
        <v>18.949192134519134</v>
      </c>
      <c r="P192" s="572">
        <v>19.138012743940134</v>
      </c>
      <c r="Q192" s="575">
        <v>18.588158846626918</v>
      </c>
      <c r="R192" s="2"/>
      <c r="S192"/>
      <c r="T192" s="1209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</row>
    <row r="193" spans="1:66" s="8" customFormat="1" ht="18.75" customHeight="1">
      <c r="A193" s="20"/>
      <c r="B193" s="285"/>
      <c r="C193" s="521"/>
      <c r="D193" s="92" t="s">
        <v>298</v>
      </c>
      <c r="E193" s="488">
        <v>16.00098429105401</v>
      </c>
      <c r="F193" s="488">
        <v>16.022508204760392</v>
      </c>
      <c r="G193" s="488">
        <v>16.279079159892873</v>
      </c>
      <c r="H193" s="488">
        <v>16.292305367320331</v>
      </c>
      <c r="I193" s="488">
        <v>16.16171185138483</v>
      </c>
      <c r="J193" s="488">
        <v>16.220497745137184</v>
      </c>
      <c r="K193" s="488">
        <v>16.396453219508118</v>
      </c>
      <c r="L193" s="488">
        <v>15.875987910516468</v>
      </c>
      <c r="M193" s="488">
        <v>15.772061516007886</v>
      </c>
      <c r="N193" s="488">
        <v>15.921929846122504</v>
      </c>
      <c r="O193" s="488">
        <v>16.292138554843323</v>
      </c>
      <c r="P193" s="572">
        <v>16.630995160995742</v>
      </c>
      <c r="Q193" s="575">
        <v>16.159004948255863</v>
      </c>
      <c r="R193" s="2"/>
      <c r="S193"/>
      <c r="T193" s="1209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</row>
    <row r="194" spans="1:66" s="8" customFormat="1" ht="18.75" customHeight="1">
      <c r="A194" s="20"/>
      <c r="B194" s="285"/>
      <c r="C194" s="521"/>
      <c r="D194" s="92" t="s">
        <v>299</v>
      </c>
      <c r="E194" s="488">
        <v>16.215054876520981</v>
      </c>
      <c r="F194" s="488">
        <v>16.256459038699628</v>
      </c>
      <c r="G194" s="488">
        <v>16.520215237711071</v>
      </c>
      <c r="H194" s="488">
        <v>16.517061921500726</v>
      </c>
      <c r="I194" s="488">
        <v>16.382659339337199</v>
      </c>
      <c r="J194" s="488">
        <v>16.430741516408666</v>
      </c>
      <c r="K194" s="488">
        <v>16.578801758167199</v>
      </c>
      <c r="L194" s="488">
        <v>16.06162792307958</v>
      </c>
      <c r="M194" s="488">
        <v>15.939682327121636</v>
      </c>
      <c r="N194" s="488">
        <v>16.093120826566938</v>
      </c>
      <c r="O194" s="488">
        <v>16.473075760844328</v>
      </c>
      <c r="P194" s="572">
        <v>16.847854061482558</v>
      </c>
      <c r="Q194" s="575">
        <v>16.359877353976511</v>
      </c>
      <c r="R194" s="2"/>
      <c r="S194"/>
      <c r="T194" s="1209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</row>
    <row r="195" spans="1:66" s="8" customFormat="1" ht="18.75" customHeight="1">
      <c r="A195" s="20"/>
      <c r="B195" s="285"/>
      <c r="C195" s="521"/>
      <c r="D195" s="92" t="s">
        <v>333</v>
      </c>
      <c r="E195" s="488">
        <v>17.602728197596832</v>
      </c>
      <c r="F195" s="488">
        <v>19.033989575467068</v>
      </c>
      <c r="G195" s="488">
        <v>18.426685096209603</v>
      </c>
      <c r="H195" s="488">
        <v>14.812665403713833</v>
      </c>
      <c r="I195" s="488">
        <v>12.958164264955011</v>
      </c>
      <c r="J195" s="488">
        <v>12.068583543351142</v>
      </c>
      <c r="K195" s="488">
        <v>15.556549980394442</v>
      </c>
      <c r="L195" s="488">
        <v>15.593991488762009</v>
      </c>
      <c r="M195" s="488">
        <v>17.322705835533412</v>
      </c>
      <c r="N195" s="488">
        <v>17.936917010921736</v>
      </c>
      <c r="O195" s="488">
        <v>18.611302238105459</v>
      </c>
      <c r="P195" s="572">
        <v>18.279062635504943</v>
      </c>
      <c r="Q195" s="575">
        <v>16.461160894498313</v>
      </c>
      <c r="R195" s="2"/>
      <c r="S195"/>
      <c r="T195" s="1209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</row>
    <row r="196" spans="1:66" s="8" customFormat="1" ht="18.75" customHeight="1">
      <c r="A196" s="20"/>
      <c r="B196" s="285"/>
      <c r="C196" s="521"/>
      <c r="D196" s="92" t="s">
        <v>335</v>
      </c>
      <c r="E196" s="488">
        <v>10.214168185824406</v>
      </c>
      <c r="F196" s="488">
        <v>10.584375692624779</v>
      </c>
      <c r="G196" s="488">
        <v>11.735938715181003</v>
      </c>
      <c r="H196" s="488">
        <v>10.04881249558446</v>
      </c>
      <c r="I196" s="488">
        <v>10.637800515230065</v>
      </c>
      <c r="J196" s="488">
        <v>10.346114961521428</v>
      </c>
      <c r="K196" s="488">
        <v>10.31382092250159</v>
      </c>
      <c r="L196" s="488">
        <v>10.053962621226619</v>
      </c>
      <c r="M196" s="488">
        <v>11.53594412910779</v>
      </c>
      <c r="N196" s="488">
        <v>10.553306979792477</v>
      </c>
      <c r="O196" s="488">
        <v>10.801534138352743</v>
      </c>
      <c r="P196" s="572">
        <v>11.056850303204504</v>
      </c>
      <c r="Q196" s="575">
        <v>10.714172858803062</v>
      </c>
      <c r="R196" s="2"/>
      <c r="S196"/>
      <c r="T196" s="1209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</row>
    <row r="197" spans="1:66" s="8" customFormat="1" ht="18.75" customHeight="1">
      <c r="A197" s="20"/>
      <c r="B197" s="285"/>
      <c r="C197" s="521"/>
      <c r="D197" s="92" t="s">
        <v>336</v>
      </c>
      <c r="E197" s="488">
        <v>18.12405424592761</v>
      </c>
      <c r="F197" s="488">
        <v>17.772721459221398</v>
      </c>
      <c r="G197" s="488">
        <v>17.835849848179588</v>
      </c>
      <c r="H197" s="488">
        <v>17.939269826096766</v>
      </c>
      <c r="I197" s="488">
        <v>17.630093823049414</v>
      </c>
      <c r="J197" s="488">
        <v>17.578722313854254</v>
      </c>
      <c r="K197" s="488">
        <v>17.967674760204098</v>
      </c>
      <c r="L197" s="488">
        <v>17.448364308313735</v>
      </c>
      <c r="M197" s="488">
        <v>17.186780223102989</v>
      </c>
      <c r="N197" s="488">
        <v>17.152333350141994</v>
      </c>
      <c r="O197" s="488">
        <v>17.67618325904149</v>
      </c>
      <c r="P197" s="572">
        <v>18.021604942116305</v>
      </c>
      <c r="Q197" s="575">
        <v>17.682561136396352</v>
      </c>
      <c r="R197" s="2"/>
      <c r="S197"/>
      <c r="T197" s="1209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</row>
    <row r="198" spans="1:66" s="8" customFormat="1" ht="18.75" customHeight="1">
      <c r="A198" s="20"/>
      <c r="B198" s="285"/>
      <c r="C198" s="521"/>
      <c r="D198" s="92" t="s">
        <v>337</v>
      </c>
      <c r="E198" s="488">
        <v>16.179036172182155</v>
      </c>
      <c r="F198" s="488">
        <v>16.283233611711612</v>
      </c>
      <c r="G198" s="488">
        <v>16.588662510611552</v>
      </c>
      <c r="H198" s="488">
        <v>16.558740512800242</v>
      </c>
      <c r="I198" s="488">
        <v>16.431681534874723</v>
      </c>
      <c r="J198" s="488">
        <v>16.459047298277127</v>
      </c>
      <c r="K198" s="488">
        <v>16.576111491492817</v>
      </c>
      <c r="L198" s="488">
        <v>16.107242343655965</v>
      </c>
      <c r="M198" s="488">
        <v>15.955157162466913</v>
      </c>
      <c r="N198" s="488">
        <v>16.015068200408827</v>
      </c>
      <c r="O198" s="488">
        <v>16.430101667034243</v>
      </c>
      <c r="P198" s="572">
        <v>16.873367065838295</v>
      </c>
      <c r="Q198" s="575">
        <v>16.3664287114972</v>
      </c>
      <c r="R198" s="2"/>
      <c r="S198"/>
      <c r="T198" s="1209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</row>
    <row r="199" spans="1:66" s="8" customFormat="1" ht="18.75" customHeight="1">
      <c r="A199" s="20"/>
      <c r="B199" s="285"/>
      <c r="C199" s="521"/>
      <c r="D199" s="92" t="s">
        <v>338</v>
      </c>
      <c r="E199" s="488">
        <v>17.889144430674602</v>
      </c>
      <c r="F199" s="488">
        <v>19.699255230469635</v>
      </c>
      <c r="G199" s="488">
        <v>19.223205061483856</v>
      </c>
      <c r="H199" s="488">
        <v>18.67487311076021</v>
      </c>
      <c r="I199" s="488">
        <v>19.037067174243681</v>
      </c>
      <c r="J199" s="488">
        <v>19.615333424266105</v>
      </c>
      <c r="K199" s="488">
        <v>18.602323922222329</v>
      </c>
      <c r="L199" s="488">
        <v>18.022440778936424</v>
      </c>
      <c r="M199" s="488">
        <v>17.417867253618358</v>
      </c>
      <c r="N199" s="488">
        <v>18.865560318795026</v>
      </c>
      <c r="O199" s="488">
        <v>19.235988436584798</v>
      </c>
      <c r="P199" s="572">
        <v>18.968143627782766</v>
      </c>
      <c r="Q199" s="575">
        <v>18.753166513005588</v>
      </c>
      <c r="R199" s="2"/>
      <c r="S199"/>
      <c r="T199" s="120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</row>
    <row r="200" spans="1:66" s="8" customFormat="1" ht="18.75" customHeight="1">
      <c r="A200" s="20"/>
      <c r="B200" s="285"/>
      <c r="C200" s="521"/>
      <c r="D200" s="92" t="s">
        <v>301</v>
      </c>
      <c r="E200" s="488">
        <v>11.534359541659658</v>
      </c>
      <c r="F200" s="488">
        <v>11.848127726296523</v>
      </c>
      <c r="G200" s="488">
        <v>11.959442398302533</v>
      </c>
      <c r="H200" s="488">
        <v>11.875376423044369</v>
      </c>
      <c r="I200" s="488">
        <v>11.556854659997365</v>
      </c>
      <c r="J200" s="488">
        <v>10.562916729905339</v>
      </c>
      <c r="K200" s="488" t="s">
        <v>83</v>
      </c>
      <c r="L200" s="488" t="s">
        <v>83</v>
      </c>
      <c r="M200" s="488" t="s">
        <v>83</v>
      </c>
      <c r="N200" s="488" t="s">
        <v>83</v>
      </c>
      <c r="O200" s="488" t="s">
        <v>83</v>
      </c>
      <c r="P200" s="572" t="s">
        <v>83</v>
      </c>
      <c r="Q200" s="575">
        <v>11.753151786370328</v>
      </c>
      <c r="R200" s="2"/>
      <c r="S200"/>
      <c r="T200" s="1209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</row>
    <row r="201" spans="1:66" s="8" customFormat="1" ht="18.75" customHeight="1">
      <c r="A201" s="20"/>
      <c r="B201" s="285"/>
      <c r="C201" s="521"/>
      <c r="D201" s="92" t="s">
        <v>215</v>
      </c>
      <c r="E201" s="488">
        <v>16.621933793819011</v>
      </c>
      <c r="F201" s="488">
        <v>16.276415366953639</v>
      </c>
      <c r="G201" s="488">
        <v>17.540256183822653</v>
      </c>
      <c r="H201" s="488">
        <v>17.176645198389213</v>
      </c>
      <c r="I201" s="488">
        <v>17.754479876342369</v>
      </c>
      <c r="J201" s="488">
        <v>17.855908902675083</v>
      </c>
      <c r="K201" s="488">
        <v>18.42707728412871</v>
      </c>
      <c r="L201" s="488">
        <v>17.436592308283615</v>
      </c>
      <c r="M201" s="488">
        <v>16.99018121419633</v>
      </c>
      <c r="N201" s="488">
        <v>17.071695010453972</v>
      </c>
      <c r="O201" s="488">
        <v>16.927267562218695</v>
      </c>
      <c r="P201" s="572">
        <v>17.236971024570661</v>
      </c>
      <c r="Q201" s="575">
        <v>17.246751862574154</v>
      </c>
      <c r="R201" s="2"/>
      <c r="S201"/>
      <c r="T201" s="1209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</row>
    <row r="202" spans="1:66" s="8" customFormat="1" ht="18.75" customHeight="1">
      <c r="A202" s="20"/>
      <c r="B202" s="285"/>
      <c r="C202" s="521"/>
      <c r="D202" s="92" t="s">
        <v>216</v>
      </c>
      <c r="E202" s="488">
        <v>17.138119468681001</v>
      </c>
      <c r="F202" s="488">
        <v>16.660437835552973</v>
      </c>
      <c r="G202" s="488">
        <v>17.927255384263468</v>
      </c>
      <c r="H202" s="488">
        <v>17.537690544989793</v>
      </c>
      <c r="I202" s="488">
        <v>18.222616964801048</v>
      </c>
      <c r="J202" s="488">
        <v>18.318476736341118</v>
      </c>
      <c r="K202" s="488">
        <v>18.85854506433898</v>
      </c>
      <c r="L202" s="488">
        <v>17.845227145068773</v>
      </c>
      <c r="M202" s="488">
        <v>17.491991627125088</v>
      </c>
      <c r="N202" s="488">
        <v>17.628879451690597</v>
      </c>
      <c r="O202" s="488">
        <v>17.420622467129089</v>
      </c>
      <c r="P202" s="572">
        <v>17.669627413914156</v>
      </c>
      <c r="Q202" s="575">
        <v>17.695094335199673</v>
      </c>
      <c r="R202" s="2"/>
      <c r="S202"/>
      <c r="T202" s="1209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</row>
    <row r="203" spans="1:66" s="8" customFormat="1" ht="18.75" customHeight="1">
      <c r="A203" s="20"/>
      <c r="B203" s="285"/>
      <c r="C203" s="2057" t="s">
        <v>341</v>
      </c>
      <c r="D203" s="2058"/>
      <c r="E203" s="490">
        <v>16.431032993149408</v>
      </c>
      <c r="F203" s="490">
        <v>16.463098432405179</v>
      </c>
      <c r="G203" s="490">
        <v>16.859914957948867</v>
      </c>
      <c r="H203" s="490">
        <v>16.582168325457001</v>
      </c>
      <c r="I203" s="490">
        <v>16.458670205067289</v>
      </c>
      <c r="J203" s="490">
        <v>16.420074059513844</v>
      </c>
      <c r="K203" s="490">
        <v>16.859936682778763</v>
      </c>
      <c r="L203" s="490">
        <v>16.300702391005153</v>
      </c>
      <c r="M203" s="490">
        <v>16.267898407584109</v>
      </c>
      <c r="N203" s="490">
        <v>16.451543897389833</v>
      </c>
      <c r="O203" s="490">
        <v>16.758694737296953</v>
      </c>
      <c r="P203" s="573">
        <v>17.063179991870634</v>
      </c>
      <c r="Q203" s="576">
        <v>16.578352430746598</v>
      </c>
      <c r="R203" s="2"/>
      <c r="S203"/>
      <c r="T203" s="1209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</row>
    <row r="204" spans="1:66" s="8" customFormat="1" ht="18.75" customHeight="1">
      <c r="A204" s="20"/>
      <c r="B204" s="512">
        <v>21</v>
      </c>
      <c r="C204" s="517" t="s">
        <v>272</v>
      </c>
      <c r="D204" s="520" t="s">
        <v>214</v>
      </c>
      <c r="E204" s="488">
        <v>21.767250173799326</v>
      </c>
      <c r="F204" s="488">
        <v>38.349482834887247</v>
      </c>
      <c r="G204" s="488">
        <v>25.783811330700154</v>
      </c>
      <c r="H204" s="488">
        <v>27.542505669933377</v>
      </c>
      <c r="I204" s="488">
        <v>27.299634981953098</v>
      </c>
      <c r="J204" s="488">
        <v>29.744949959846917</v>
      </c>
      <c r="K204" s="488">
        <v>29.537988623020624</v>
      </c>
      <c r="L204" s="488">
        <v>32.31921509043358</v>
      </c>
      <c r="M204" s="488">
        <v>35.357533304905544</v>
      </c>
      <c r="N204" s="488">
        <v>33.116682189444276</v>
      </c>
      <c r="O204" s="488">
        <v>44.289211583431403</v>
      </c>
      <c r="P204" s="572">
        <v>38.554815235131201</v>
      </c>
      <c r="Q204" s="577">
        <v>31.117469317634324</v>
      </c>
      <c r="R204" s="2"/>
      <c r="S204"/>
      <c r="T204" s="1209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</row>
    <row r="205" spans="1:66" s="8" customFormat="1" ht="18.75" customHeight="1">
      <c r="A205" s="20"/>
      <c r="B205" s="285"/>
      <c r="C205" s="521"/>
      <c r="D205" s="92" t="s">
        <v>332</v>
      </c>
      <c r="E205" s="488">
        <v>168.47486478483097</v>
      </c>
      <c r="F205" s="488" t="s">
        <v>83</v>
      </c>
      <c r="G205" s="488">
        <v>13.98058630299702</v>
      </c>
      <c r="H205" s="488">
        <v>14.891893597420324</v>
      </c>
      <c r="I205" s="488">
        <v>13.086462881662381</v>
      </c>
      <c r="J205" s="488">
        <v>13.635281694996632</v>
      </c>
      <c r="K205" s="488" t="s">
        <v>83</v>
      </c>
      <c r="L205" s="488">
        <v>11.380327322637887</v>
      </c>
      <c r="M205" s="488">
        <v>11.642035562724814</v>
      </c>
      <c r="N205" s="488">
        <v>12.096075934977852</v>
      </c>
      <c r="O205" s="488">
        <v>79.326431728719427</v>
      </c>
      <c r="P205" s="572">
        <v>51.057219159394172</v>
      </c>
      <c r="Q205" s="575">
        <v>13.823227336536874</v>
      </c>
      <c r="R205" s="2"/>
      <c r="S205"/>
      <c r="T205" s="1209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</row>
    <row r="206" spans="1:66" s="8" customFormat="1" ht="18.75" customHeight="1">
      <c r="A206" s="20"/>
      <c r="B206" s="285"/>
      <c r="C206" s="521"/>
      <c r="D206" s="92" t="s">
        <v>298</v>
      </c>
      <c r="E206" s="488">
        <v>22.215180475814616</v>
      </c>
      <c r="F206" s="488">
        <v>24.959677907891805</v>
      </c>
      <c r="G206" s="488">
        <v>24.776742562194205</v>
      </c>
      <c r="H206" s="488">
        <v>24.857557999816944</v>
      </c>
      <c r="I206" s="488">
        <v>25.022665956296272</v>
      </c>
      <c r="J206" s="488">
        <v>22.906253693849912</v>
      </c>
      <c r="K206" s="488">
        <v>25.37276093599942</v>
      </c>
      <c r="L206" s="488">
        <v>23.752431384677962</v>
      </c>
      <c r="M206" s="488">
        <v>23.734573040911691</v>
      </c>
      <c r="N206" s="488">
        <v>24.804514149793807</v>
      </c>
      <c r="O206" s="488">
        <v>24.971198630696275</v>
      </c>
      <c r="P206" s="572">
        <v>23.094724583324268</v>
      </c>
      <c r="Q206" s="575">
        <v>24.193047593025597</v>
      </c>
      <c r="R206" s="2"/>
      <c r="S206"/>
      <c r="T206" s="1209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</row>
    <row r="207" spans="1:66" s="8" customFormat="1" ht="18.75" customHeight="1">
      <c r="A207" s="20"/>
      <c r="B207" s="513"/>
      <c r="C207" s="493"/>
      <c r="D207" s="92" t="s">
        <v>299</v>
      </c>
      <c r="E207" s="488">
        <v>19.768011553473677</v>
      </c>
      <c r="F207" s="488">
        <v>20.11125679329713</v>
      </c>
      <c r="G207" s="488">
        <v>20.357670962538169</v>
      </c>
      <c r="H207" s="488">
        <v>20.300832875134446</v>
      </c>
      <c r="I207" s="488">
        <v>20.420218216163374</v>
      </c>
      <c r="J207" s="488">
        <v>20.573100770662833</v>
      </c>
      <c r="K207" s="488">
        <v>20.787944921833727</v>
      </c>
      <c r="L207" s="488">
        <v>20.223568753791042</v>
      </c>
      <c r="M207" s="488">
        <v>20.053547869736928</v>
      </c>
      <c r="N207" s="488">
        <v>20.627373158459545</v>
      </c>
      <c r="O207" s="488">
        <v>20.298652442762211</v>
      </c>
      <c r="P207" s="572">
        <v>20.310995000175751</v>
      </c>
      <c r="Q207" s="575">
        <v>20.300287144358975</v>
      </c>
      <c r="R207" s="2"/>
      <c r="S207"/>
      <c r="T207" s="1209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</row>
    <row r="208" spans="1:66" s="8" customFormat="1" ht="18.75" customHeight="1">
      <c r="A208" s="20"/>
      <c r="B208" s="285"/>
      <c r="C208" s="20"/>
      <c r="D208" s="92" t="s">
        <v>333</v>
      </c>
      <c r="E208" s="488">
        <v>18.998329166704053</v>
      </c>
      <c r="F208" s="488">
        <v>19.479760049482913</v>
      </c>
      <c r="G208" s="488">
        <v>19.522107798375064</v>
      </c>
      <c r="H208" s="488">
        <v>19.445981925703055</v>
      </c>
      <c r="I208" s="488">
        <v>19.452513471908809</v>
      </c>
      <c r="J208" s="488">
        <v>19.439826846969204</v>
      </c>
      <c r="K208" s="488">
        <v>19.658842268532688</v>
      </c>
      <c r="L208" s="488">
        <v>18.915836585479731</v>
      </c>
      <c r="M208" s="488">
        <v>19.059591294312092</v>
      </c>
      <c r="N208" s="488">
        <v>19.388203476016795</v>
      </c>
      <c r="O208" s="488">
        <v>19.69996627197655</v>
      </c>
      <c r="P208" s="572">
        <v>19.807956191895123</v>
      </c>
      <c r="Q208" s="575">
        <v>19.400119118137287</v>
      </c>
      <c r="R208" s="2"/>
      <c r="S208"/>
      <c r="T208" s="1315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</row>
    <row r="209" spans="1:66" s="8" customFormat="1" ht="18.75" customHeight="1">
      <c r="A209" s="20"/>
      <c r="B209" s="285"/>
      <c r="C209" s="20"/>
      <c r="D209" s="92" t="s">
        <v>215</v>
      </c>
      <c r="E209" s="488">
        <v>24.305549988616367</v>
      </c>
      <c r="F209" s="488">
        <v>14.866792268891981</v>
      </c>
      <c r="G209" s="488">
        <v>18.261868856497259</v>
      </c>
      <c r="H209" s="488">
        <v>16.179871514125249</v>
      </c>
      <c r="I209" s="488">
        <v>17.952155390674289</v>
      </c>
      <c r="J209" s="488">
        <v>23.202738446161813</v>
      </c>
      <c r="K209" s="488">
        <v>19.928577156662396</v>
      </c>
      <c r="L209" s="488">
        <v>28.444605427149874</v>
      </c>
      <c r="M209" s="488" t="s">
        <v>83</v>
      </c>
      <c r="N209" s="488" t="s">
        <v>83</v>
      </c>
      <c r="O209" s="488">
        <v>22.713904573268572</v>
      </c>
      <c r="P209" s="572">
        <v>16.091581846354959</v>
      </c>
      <c r="Q209" s="575">
        <v>19.951041047172851</v>
      </c>
      <c r="R209" s="2"/>
      <c r="S209"/>
      <c r="T209" s="1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</row>
    <row r="210" spans="1:66" s="8" customFormat="1" ht="18.75" customHeight="1">
      <c r="A210" s="20"/>
      <c r="B210" s="285"/>
      <c r="C210" s="2057" t="s">
        <v>341</v>
      </c>
      <c r="D210" s="2058"/>
      <c r="E210" s="490">
        <v>20.36319944632303</v>
      </c>
      <c r="F210" s="490">
        <v>22.042230045301721</v>
      </c>
      <c r="G210" s="490">
        <v>21.628572651257745</v>
      </c>
      <c r="H210" s="490">
        <v>21.638750265580136</v>
      </c>
      <c r="I210" s="490">
        <v>21.861504449380689</v>
      </c>
      <c r="J210" s="490">
        <v>22.000760628226768</v>
      </c>
      <c r="K210" s="490">
        <v>22.606272521716473</v>
      </c>
      <c r="L210" s="490">
        <v>22.097763634799847</v>
      </c>
      <c r="M210" s="490">
        <v>21.786684870231504</v>
      </c>
      <c r="N210" s="490">
        <v>22.663205646831958</v>
      </c>
      <c r="O210" s="490">
        <v>23.848960070820993</v>
      </c>
      <c r="P210" s="573">
        <v>22.024947733437838</v>
      </c>
      <c r="Q210" s="576">
        <v>22.024747328603851</v>
      </c>
      <c r="R210" s="2"/>
      <c r="S210"/>
      <c r="T210" s="1209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</row>
    <row r="211" spans="1:66" s="8" customFormat="1" ht="18.75" customHeight="1">
      <c r="A211" s="20"/>
      <c r="B211" s="512">
        <v>22</v>
      </c>
      <c r="C211" s="517" t="s">
        <v>31</v>
      </c>
      <c r="D211" s="520" t="s">
        <v>214</v>
      </c>
      <c r="E211" s="488">
        <v>21.392740128083759</v>
      </c>
      <c r="F211" s="488">
        <v>25.731791656763029</v>
      </c>
      <c r="G211" s="488">
        <v>22.860203390765186</v>
      </c>
      <c r="H211" s="488">
        <v>24.637967985381565</v>
      </c>
      <c r="I211" s="488">
        <v>25.719546174205185</v>
      </c>
      <c r="J211" s="488">
        <v>25.606889244709816</v>
      </c>
      <c r="K211" s="488">
        <v>24.909668721714631</v>
      </c>
      <c r="L211" s="488">
        <v>24.687029644260697</v>
      </c>
      <c r="M211" s="488">
        <v>22.669787954875069</v>
      </c>
      <c r="N211" s="488">
        <v>22.700640784753517</v>
      </c>
      <c r="O211" s="488">
        <v>24.660970353739852</v>
      </c>
      <c r="P211" s="572">
        <v>22.990486179003319</v>
      </c>
      <c r="Q211" s="577">
        <v>23.992016719338743</v>
      </c>
      <c r="R211" s="2"/>
      <c r="S211"/>
      <c r="T211" s="1209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</row>
    <row r="212" spans="1:66" s="8" customFormat="1" ht="18.75" customHeight="1">
      <c r="A212" s="20"/>
      <c r="B212" s="285"/>
      <c r="C212" s="521"/>
      <c r="D212" s="92" t="s">
        <v>298</v>
      </c>
      <c r="E212" s="488">
        <v>22.901238297784907</v>
      </c>
      <c r="F212" s="488">
        <v>23.346096310829797</v>
      </c>
      <c r="G212" s="488">
        <v>23.363529016811299</v>
      </c>
      <c r="H212" s="488">
        <v>23.35492142903416</v>
      </c>
      <c r="I212" s="488">
        <v>24.730476418981489</v>
      </c>
      <c r="J212" s="488">
        <v>24.854202200289425</v>
      </c>
      <c r="K212" s="488">
        <v>25.383302253845038</v>
      </c>
      <c r="L212" s="488">
        <v>24.154698035365382</v>
      </c>
      <c r="M212" s="488">
        <v>24.266276476954747</v>
      </c>
      <c r="N212" s="488">
        <v>24.726711711192131</v>
      </c>
      <c r="O212" s="488">
        <v>25.200194387852505</v>
      </c>
      <c r="P212" s="572">
        <v>25.297741144595925</v>
      </c>
      <c r="Q212" s="575">
        <v>24.31359352863138</v>
      </c>
      <c r="R212" s="2"/>
      <c r="S212"/>
      <c r="T212" s="1209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</row>
    <row r="213" spans="1:66" s="8" customFormat="1" ht="18.75" customHeight="1">
      <c r="A213" s="20"/>
      <c r="B213" s="285"/>
      <c r="C213" s="521"/>
      <c r="D213" s="92" t="s">
        <v>299</v>
      </c>
      <c r="E213" s="488">
        <v>21.141076160690254</v>
      </c>
      <c r="F213" s="488">
        <v>21.978771289456823</v>
      </c>
      <c r="G213" s="488">
        <v>21.766242064459234</v>
      </c>
      <c r="H213" s="488">
        <v>21.781080657545555</v>
      </c>
      <c r="I213" s="488">
        <v>21.860214286865038</v>
      </c>
      <c r="J213" s="488">
        <v>21.981139291460455</v>
      </c>
      <c r="K213" s="488">
        <v>22.243674434713537</v>
      </c>
      <c r="L213" s="488">
        <v>21.401694125435991</v>
      </c>
      <c r="M213" s="488">
        <v>21.593999391202011</v>
      </c>
      <c r="N213" s="488">
        <v>21.966928778355634</v>
      </c>
      <c r="O213" s="488">
        <v>21.633531749425082</v>
      </c>
      <c r="P213" s="572">
        <v>21.912716376054746</v>
      </c>
      <c r="Q213" s="575">
        <v>21.772336159956044</v>
      </c>
      <c r="R213" s="2"/>
      <c r="S213"/>
      <c r="T213" s="1209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</row>
    <row r="214" spans="1:66" s="8" customFormat="1" ht="18.75" customHeight="1">
      <c r="A214" s="20"/>
      <c r="B214" s="285"/>
      <c r="C214" s="521"/>
      <c r="D214" s="92" t="s">
        <v>333</v>
      </c>
      <c r="E214" s="488">
        <v>18.621353458313074</v>
      </c>
      <c r="F214" s="488">
        <v>18.81912531543022</v>
      </c>
      <c r="G214" s="488">
        <v>19.220728013778206</v>
      </c>
      <c r="H214" s="488">
        <v>19.430128776290097</v>
      </c>
      <c r="I214" s="488">
        <v>19.10563118452799</v>
      </c>
      <c r="J214" s="488">
        <v>19.599303335410845</v>
      </c>
      <c r="K214" s="488">
        <v>19.179614994575111</v>
      </c>
      <c r="L214" s="488">
        <v>18.566735885209127</v>
      </c>
      <c r="M214" s="488">
        <v>18.862810325440453</v>
      </c>
      <c r="N214" s="488">
        <v>18.397091885729768</v>
      </c>
      <c r="O214" s="488">
        <v>18.903760342643523</v>
      </c>
      <c r="P214" s="572">
        <v>19.531062223925048</v>
      </c>
      <c r="Q214" s="575">
        <v>19.017376595865496</v>
      </c>
      <c r="R214" s="2"/>
      <c r="S214"/>
      <c r="T214" s="1209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</row>
    <row r="215" spans="1:66" s="8" customFormat="1" ht="18.75" customHeight="1">
      <c r="A215" s="20"/>
      <c r="B215" s="285"/>
      <c r="C215" s="521"/>
      <c r="D215" s="92" t="s">
        <v>338</v>
      </c>
      <c r="E215" s="488">
        <v>22.715945325531386</v>
      </c>
      <c r="F215" s="488">
        <v>23.201108125241937</v>
      </c>
      <c r="G215" s="488">
        <v>23.291245582236272</v>
      </c>
      <c r="H215" s="488">
        <v>23.288110922605057</v>
      </c>
      <c r="I215" s="488">
        <v>24.721228247298171</v>
      </c>
      <c r="J215" s="488">
        <v>24.771134081319964</v>
      </c>
      <c r="K215" s="488">
        <v>25.089591013679602</v>
      </c>
      <c r="L215" s="488">
        <v>24.04711549583871</v>
      </c>
      <c r="M215" s="488">
        <v>24.176086289769064</v>
      </c>
      <c r="N215" s="488">
        <v>24.658460504666088</v>
      </c>
      <c r="O215" s="488">
        <v>25.089003349228321</v>
      </c>
      <c r="P215" s="572">
        <v>25.2708964291756</v>
      </c>
      <c r="Q215" s="575">
        <v>24.193398161237369</v>
      </c>
      <c r="R215" s="2"/>
      <c r="S215"/>
      <c r="T215" s="1209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</row>
    <row r="216" spans="1:66" s="8" customFormat="1" ht="18.75" customHeight="1">
      <c r="A216" s="20"/>
      <c r="B216" s="285"/>
      <c r="C216" s="521"/>
      <c r="D216" s="92" t="s">
        <v>215</v>
      </c>
      <c r="E216" s="488">
        <v>13.671729820645075</v>
      </c>
      <c r="F216" s="488">
        <v>14.747542492096002</v>
      </c>
      <c r="G216" s="488">
        <v>14.788136603772074</v>
      </c>
      <c r="H216" s="488">
        <v>16.450779681606022</v>
      </c>
      <c r="I216" s="488">
        <v>15.98397742127759</v>
      </c>
      <c r="J216" s="488">
        <v>16.424436242532028</v>
      </c>
      <c r="K216" s="488">
        <v>16.321334182243781</v>
      </c>
      <c r="L216" s="488">
        <v>15.701904485903219</v>
      </c>
      <c r="M216" s="488">
        <v>15.943847791091528</v>
      </c>
      <c r="N216" s="488">
        <v>14.764157665993485</v>
      </c>
      <c r="O216" s="488">
        <v>15.41091666642321</v>
      </c>
      <c r="P216" s="572">
        <v>15.301810317961605</v>
      </c>
      <c r="Q216" s="575">
        <v>15.449379750011563</v>
      </c>
      <c r="R216" s="2"/>
      <c r="S216"/>
      <c r="T216" s="1209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</row>
    <row r="217" spans="1:66" s="8" customFormat="1" ht="18.75" customHeight="1">
      <c r="A217" s="20"/>
      <c r="B217" s="285"/>
      <c r="C217" s="2057" t="s">
        <v>341</v>
      </c>
      <c r="D217" s="2058"/>
      <c r="E217" s="490">
        <v>21.12309547745712</v>
      </c>
      <c r="F217" s="490">
        <v>21.847643668444945</v>
      </c>
      <c r="G217" s="490">
        <v>21.732237198291976</v>
      </c>
      <c r="H217" s="490">
        <v>21.809462515226159</v>
      </c>
      <c r="I217" s="490">
        <v>22.141374471625177</v>
      </c>
      <c r="J217" s="490">
        <v>22.297349854078647</v>
      </c>
      <c r="K217" s="490">
        <v>22.480269295409769</v>
      </c>
      <c r="L217" s="490">
        <v>21.646896118159102</v>
      </c>
      <c r="M217" s="490">
        <v>21.800257299522322</v>
      </c>
      <c r="N217" s="490">
        <v>22.052130481858814</v>
      </c>
      <c r="O217" s="490">
        <v>22.059520519914823</v>
      </c>
      <c r="P217" s="573">
        <v>22.314918148248324</v>
      </c>
      <c r="Q217" s="576">
        <v>21.944990217718953</v>
      </c>
      <c r="R217" s="2"/>
      <c r="S217"/>
      <c r="T217" s="1209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</row>
    <row r="218" spans="1:66" s="8" customFormat="1" ht="18.75" customHeight="1">
      <c r="A218" s="20"/>
      <c r="B218" s="512">
        <v>23</v>
      </c>
      <c r="C218" s="517" t="s">
        <v>33</v>
      </c>
      <c r="D218" s="520" t="s">
        <v>214</v>
      </c>
      <c r="E218" s="488">
        <v>22.165540565410865</v>
      </c>
      <c r="F218" s="488">
        <v>23.058457199309309</v>
      </c>
      <c r="G218" s="488">
        <v>21.609694482612763</v>
      </c>
      <c r="H218" s="488">
        <v>21.748193887653258</v>
      </c>
      <c r="I218" s="488">
        <v>20.416746238166361</v>
      </c>
      <c r="J218" s="488">
        <v>20.339837233504223</v>
      </c>
      <c r="K218" s="488">
        <v>20.900931807027497</v>
      </c>
      <c r="L218" s="488">
        <v>20.530643225520752</v>
      </c>
      <c r="M218" s="488">
        <v>20.759552827413529</v>
      </c>
      <c r="N218" s="488">
        <v>19.72992078760824</v>
      </c>
      <c r="O218" s="488">
        <v>22.518054809106566</v>
      </c>
      <c r="P218" s="572">
        <v>23.290134219782207</v>
      </c>
      <c r="Q218" s="577">
        <v>21.382010246466585</v>
      </c>
      <c r="R218" s="2"/>
      <c r="S218"/>
      <c r="T218" s="1209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</row>
    <row r="219" spans="1:66" s="8" customFormat="1" ht="18.75" customHeight="1">
      <c r="A219" s="20"/>
      <c r="B219" s="285"/>
      <c r="C219" s="521"/>
      <c r="D219" s="92" t="s">
        <v>332</v>
      </c>
      <c r="E219" s="488">
        <v>19.87998752723249</v>
      </c>
      <c r="F219" s="488">
        <v>21.469270285437425</v>
      </c>
      <c r="G219" s="488">
        <v>20.501093161272667</v>
      </c>
      <c r="H219" s="488">
        <v>20.852178053908126</v>
      </c>
      <c r="I219" s="488">
        <v>21.1312523410583</v>
      </c>
      <c r="J219" s="488">
        <v>21.413859190231175</v>
      </c>
      <c r="K219" s="488">
        <v>21.331697962707015</v>
      </c>
      <c r="L219" s="488">
        <v>20.619421267809454</v>
      </c>
      <c r="M219" s="488">
        <v>20.262887601932242</v>
      </c>
      <c r="N219" s="488">
        <v>19.600182957110597</v>
      </c>
      <c r="O219" s="488">
        <v>20.900481799986856</v>
      </c>
      <c r="P219" s="572">
        <v>21.341756592964366</v>
      </c>
      <c r="Q219" s="575">
        <v>20.761228397904894</v>
      </c>
      <c r="R219" s="2"/>
      <c r="S219"/>
      <c r="T219" s="120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</row>
    <row r="220" spans="1:66" s="8" customFormat="1" ht="18.75" customHeight="1">
      <c r="A220" s="20"/>
      <c r="B220" s="285"/>
      <c r="C220" s="521"/>
      <c r="D220" s="92" t="s">
        <v>298</v>
      </c>
      <c r="E220" s="488">
        <v>18.975540743048821</v>
      </c>
      <c r="F220" s="488">
        <v>19.484436899976206</v>
      </c>
      <c r="G220" s="488">
        <v>19.749758986649418</v>
      </c>
      <c r="H220" s="488">
        <v>19.677998487752728</v>
      </c>
      <c r="I220" s="488">
        <v>19.65162338978795</v>
      </c>
      <c r="J220" s="488">
        <v>19.917549513690759</v>
      </c>
      <c r="K220" s="488">
        <v>19.496704305874204</v>
      </c>
      <c r="L220" s="488">
        <v>19.285851414573898</v>
      </c>
      <c r="M220" s="488">
        <v>19.164841354317698</v>
      </c>
      <c r="N220" s="488">
        <v>19.329189201199227</v>
      </c>
      <c r="O220" s="488">
        <v>19.481608518778337</v>
      </c>
      <c r="P220" s="572">
        <v>19.831446371168486</v>
      </c>
      <c r="Q220" s="575">
        <v>19.503606041673965</v>
      </c>
      <c r="R220" s="2"/>
      <c r="S220"/>
      <c r="T220" s="1209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</row>
    <row r="221" spans="1:66" s="8" customFormat="1" ht="18.75" customHeight="1">
      <c r="A221" s="20"/>
      <c r="B221" s="285"/>
      <c r="C221" s="521"/>
      <c r="D221" s="92" t="s">
        <v>299</v>
      </c>
      <c r="E221" s="488">
        <v>19.216296286005786</v>
      </c>
      <c r="F221" s="488">
        <v>19.800470546757317</v>
      </c>
      <c r="G221" s="488">
        <v>19.914256844300546</v>
      </c>
      <c r="H221" s="488">
        <v>19.951612297982962</v>
      </c>
      <c r="I221" s="488">
        <v>19.866968149505336</v>
      </c>
      <c r="J221" s="488">
        <v>20.035264096410419</v>
      </c>
      <c r="K221" s="488">
        <v>19.557616053252488</v>
      </c>
      <c r="L221" s="488">
        <v>19.497709093438495</v>
      </c>
      <c r="M221" s="488">
        <v>19.348733142232398</v>
      </c>
      <c r="N221" s="488">
        <v>19.676341384372517</v>
      </c>
      <c r="O221" s="488">
        <v>20.044557494640863</v>
      </c>
      <c r="P221" s="572">
        <v>20.671734746664296</v>
      </c>
      <c r="Q221" s="575">
        <v>19.800663350566229</v>
      </c>
      <c r="R221" s="2"/>
      <c r="S221"/>
      <c r="T221" s="1209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</row>
    <row r="222" spans="1:66" s="8" customFormat="1" ht="18.75" customHeight="1">
      <c r="A222" s="20"/>
      <c r="B222" s="285"/>
      <c r="C222" s="521"/>
      <c r="D222" s="92" t="s">
        <v>333</v>
      </c>
      <c r="E222" s="488">
        <v>12.739252115826906</v>
      </c>
      <c r="F222" s="488">
        <v>15.472536393036942</v>
      </c>
      <c r="G222" s="488">
        <v>14.629998694689457</v>
      </c>
      <c r="H222" s="488">
        <v>14.40721288655538</v>
      </c>
      <c r="I222" s="488">
        <v>14.843961461355502</v>
      </c>
      <c r="J222" s="488">
        <v>16.384191413652989</v>
      </c>
      <c r="K222" s="488">
        <v>13.384775462427308</v>
      </c>
      <c r="L222" s="488">
        <v>15.393863743976905</v>
      </c>
      <c r="M222" s="488">
        <v>13.263185164378338</v>
      </c>
      <c r="N222" s="488">
        <v>15.374419586778846</v>
      </c>
      <c r="O222" s="488">
        <v>14.295889020144319</v>
      </c>
      <c r="P222" s="572">
        <v>19.036801634431011</v>
      </c>
      <c r="Q222" s="575">
        <v>14.902880562300188</v>
      </c>
      <c r="R222" s="2"/>
      <c r="S222"/>
      <c r="T222" s="1209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</row>
    <row r="223" spans="1:66" s="8" customFormat="1" ht="18.75" customHeight="1">
      <c r="A223" s="20"/>
      <c r="B223" s="285"/>
      <c r="C223" s="521"/>
      <c r="D223" s="92" t="s">
        <v>334</v>
      </c>
      <c r="E223" s="488" t="s">
        <v>83</v>
      </c>
      <c r="F223" s="488" t="s">
        <v>83</v>
      </c>
      <c r="G223" s="488">
        <v>18.862079151566665</v>
      </c>
      <c r="H223" s="488">
        <v>15.25730202220131</v>
      </c>
      <c r="I223" s="488" t="s">
        <v>83</v>
      </c>
      <c r="J223" s="488" t="s">
        <v>83</v>
      </c>
      <c r="K223" s="488" t="s">
        <v>83</v>
      </c>
      <c r="L223" s="488" t="s">
        <v>83</v>
      </c>
      <c r="M223" s="488" t="s">
        <v>83</v>
      </c>
      <c r="N223" s="488" t="s">
        <v>83</v>
      </c>
      <c r="O223" s="488" t="s">
        <v>83</v>
      </c>
      <c r="P223" s="572" t="s">
        <v>83</v>
      </c>
      <c r="Q223" s="575">
        <v>15.367022568941664</v>
      </c>
      <c r="R223" s="2"/>
      <c r="S223"/>
      <c r="T223" s="1209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</row>
    <row r="224" spans="1:66" s="8" customFormat="1" ht="18.75" customHeight="1">
      <c r="A224" s="20"/>
      <c r="B224" s="285"/>
      <c r="C224" s="521"/>
      <c r="D224" s="92" t="s">
        <v>335</v>
      </c>
      <c r="E224" s="488">
        <v>11.886381033351247</v>
      </c>
      <c r="F224" s="488">
        <v>12.247981724933897</v>
      </c>
      <c r="G224" s="488">
        <v>12.657669154022924</v>
      </c>
      <c r="H224" s="488">
        <v>12.574446864131327</v>
      </c>
      <c r="I224" s="488">
        <v>12.258266369342421</v>
      </c>
      <c r="J224" s="488">
        <v>12.504283340941035</v>
      </c>
      <c r="K224" s="488">
        <v>12.858509967184029</v>
      </c>
      <c r="L224" s="488">
        <v>12.077255479695905</v>
      </c>
      <c r="M224" s="488">
        <v>12.254611015739226</v>
      </c>
      <c r="N224" s="488">
        <v>12.42842160196852</v>
      </c>
      <c r="O224" s="488">
        <v>12.015023566661695</v>
      </c>
      <c r="P224" s="572">
        <v>12.304469609739764</v>
      </c>
      <c r="Q224" s="575">
        <v>12.340467696959887</v>
      </c>
      <c r="R224" s="2"/>
      <c r="S224"/>
      <c r="T224" s="1209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</row>
    <row r="225" spans="1:66" s="8" customFormat="1" ht="18.75" customHeight="1">
      <c r="A225" s="20"/>
      <c r="B225" s="285"/>
      <c r="C225" s="521"/>
      <c r="D225" s="92" t="s">
        <v>338</v>
      </c>
      <c r="E225" s="488">
        <v>1.2352508763087946</v>
      </c>
      <c r="F225" s="488">
        <v>1.6483230902999526</v>
      </c>
      <c r="G225" s="488">
        <v>1.5841840140855987</v>
      </c>
      <c r="H225" s="488">
        <v>1.638465371394922</v>
      </c>
      <c r="I225" s="488">
        <v>1.6877245120635371</v>
      </c>
      <c r="J225" s="488">
        <v>1.8227840731553571</v>
      </c>
      <c r="K225" s="488">
        <v>1.1787845455170738</v>
      </c>
      <c r="L225" s="488">
        <v>1.7667864982163042</v>
      </c>
      <c r="M225" s="488">
        <v>1.5619234945031091</v>
      </c>
      <c r="N225" s="488">
        <v>1.622458503272163</v>
      </c>
      <c r="O225" s="488">
        <v>1.487543591651276</v>
      </c>
      <c r="P225" s="572">
        <v>1.8604012143022224</v>
      </c>
      <c r="Q225" s="575">
        <v>1.5914861674745033</v>
      </c>
      <c r="R225" s="2"/>
      <c r="S225"/>
      <c r="T225" s="1209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</row>
    <row r="226" spans="1:66" s="8" customFormat="1" ht="18.75" customHeight="1">
      <c r="A226" s="20"/>
      <c r="B226" s="285"/>
      <c r="C226" s="521"/>
      <c r="D226" s="92" t="s">
        <v>215</v>
      </c>
      <c r="E226" s="488">
        <v>16.289614681501973</v>
      </c>
      <c r="F226" s="488">
        <v>17.620322052138395</v>
      </c>
      <c r="G226" s="488">
        <v>16.609034905468995</v>
      </c>
      <c r="H226" s="488">
        <v>17.141831338208682</v>
      </c>
      <c r="I226" s="488">
        <v>16.994369944484422</v>
      </c>
      <c r="J226" s="488">
        <v>17.332540279089621</v>
      </c>
      <c r="K226" s="488">
        <v>16.761886838203459</v>
      </c>
      <c r="L226" s="488">
        <v>16.405201201520658</v>
      </c>
      <c r="M226" s="488">
        <v>16.26125937743576</v>
      </c>
      <c r="N226" s="488">
        <v>16.568894354892837</v>
      </c>
      <c r="O226" s="488">
        <v>18.209020025171132</v>
      </c>
      <c r="P226" s="572">
        <v>18.4273019793754</v>
      </c>
      <c r="Q226" s="575">
        <v>17.060941979383681</v>
      </c>
      <c r="R226" s="2"/>
      <c r="S226"/>
      <c r="T226" s="1209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</row>
    <row r="227" spans="1:66" s="8" customFormat="1" ht="18.75" customHeight="1">
      <c r="A227" s="20"/>
      <c r="B227" s="285"/>
      <c r="C227" s="521"/>
      <c r="D227" s="92" t="s">
        <v>216</v>
      </c>
      <c r="E227" s="488">
        <v>17.263504031228415</v>
      </c>
      <c r="F227" s="488">
        <v>18.697404798645774</v>
      </c>
      <c r="G227" s="488">
        <v>17.864392248928638</v>
      </c>
      <c r="H227" s="488">
        <v>18.291999279026118</v>
      </c>
      <c r="I227" s="488">
        <v>17.755558732123173</v>
      </c>
      <c r="J227" s="488">
        <v>18.612592182445063</v>
      </c>
      <c r="K227" s="488">
        <v>17.797892246649756</v>
      </c>
      <c r="L227" s="488">
        <v>17.643952491660443</v>
      </c>
      <c r="M227" s="488">
        <v>17.357368926981955</v>
      </c>
      <c r="N227" s="488">
        <v>17.202347687060573</v>
      </c>
      <c r="O227" s="488">
        <v>18.867051309045745</v>
      </c>
      <c r="P227" s="572">
        <v>19.033059202968484</v>
      </c>
      <c r="Q227" s="575">
        <v>18.023667033288483</v>
      </c>
      <c r="R227" s="2"/>
      <c r="S227"/>
      <c r="T227" s="1209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</row>
    <row r="228" spans="1:66" s="8" customFormat="1" ht="18.75" customHeight="1" thickBot="1">
      <c r="A228" s="20"/>
      <c r="B228" s="494"/>
      <c r="C228" s="2068" t="s">
        <v>341</v>
      </c>
      <c r="D228" s="2069"/>
      <c r="E228" s="504">
        <v>18.275736118445757</v>
      </c>
      <c r="F228" s="504">
        <v>19.056587190099712</v>
      </c>
      <c r="G228" s="504">
        <v>19.064903694664068</v>
      </c>
      <c r="H228" s="504">
        <v>19.07748553684721</v>
      </c>
      <c r="I228" s="504">
        <v>19.02585742131264</v>
      </c>
      <c r="J228" s="504">
        <v>19.343338871855916</v>
      </c>
      <c r="K228" s="504">
        <v>18.663456204459756</v>
      </c>
      <c r="L228" s="504">
        <v>18.727862565759981</v>
      </c>
      <c r="M228" s="504">
        <v>18.416118563489253</v>
      </c>
      <c r="N228" s="504">
        <v>18.843499839648906</v>
      </c>
      <c r="O228" s="504">
        <v>19.134273421393267</v>
      </c>
      <c r="P228" s="581">
        <v>20.058217660342216</v>
      </c>
      <c r="Q228" s="582">
        <v>18.974093828465563</v>
      </c>
      <c r="R228" s="2"/>
      <c r="S228"/>
      <c r="T228" s="1209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</row>
    <row r="229" spans="1:66" s="8" customFormat="1" ht="18.75" customHeight="1">
      <c r="A229" s="2"/>
      <c r="B229" s="20"/>
      <c r="C229" s="1319"/>
      <c r="D229" s="1319"/>
      <c r="E229" s="1320"/>
      <c r="F229" s="1320"/>
      <c r="G229" s="1320"/>
      <c r="H229" s="1320"/>
      <c r="I229" s="1320"/>
      <c r="J229" s="1320"/>
      <c r="K229" s="1320"/>
      <c r="L229" s="1320"/>
      <c r="M229" s="1320"/>
      <c r="N229" s="1320"/>
      <c r="O229" s="1320"/>
      <c r="P229" s="1320"/>
      <c r="Q229" s="1320"/>
      <c r="R229" s="2"/>
      <c r="S229"/>
      <c r="T229" s="120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</row>
    <row r="230" spans="1:66" s="8" customFormat="1" ht="18.75" customHeight="1" thickBot="1">
      <c r="A230" s="2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2"/>
      <c r="S230"/>
      <c r="T230" s="1209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</row>
    <row r="231" spans="1:66" s="8" customFormat="1" ht="18.75" customHeight="1">
      <c r="A231" s="2"/>
      <c r="B231" s="2062" t="s">
        <v>257</v>
      </c>
      <c r="C231" s="2063"/>
      <c r="D231" s="523" t="s">
        <v>214</v>
      </c>
      <c r="E231" s="289">
        <v>19.349157376385115</v>
      </c>
      <c r="F231" s="289">
        <v>19.530660562692237</v>
      </c>
      <c r="G231" s="289">
        <v>19.868223180320516</v>
      </c>
      <c r="H231" s="289">
        <v>19.531654582927665</v>
      </c>
      <c r="I231" s="289">
        <v>19.970851509290323</v>
      </c>
      <c r="J231" s="289">
        <v>20.210023999859196</v>
      </c>
      <c r="K231" s="289">
        <v>20.391370152745356</v>
      </c>
      <c r="L231" s="289">
        <v>19.461104862653684</v>
      </c>
      <c r="M231" s="289">
        <v>19.031602369605665</v>
      </c>
      <c r="N231" s="289">
        <v>18.590528921502433</v>
      </c>
      <c r="O231" s="289">
        <v>19.319038858790492</v>
      </c>
      <c r="P231" s="289">
        <v>19.58206289530883</v>
      </c>
      <c r="Q231" s="583">
        <v>19.56555144642688</v>
      </c>
      <c r="R231" s="2"/>
      <c r="S231"/>
      <c r="T231" s="1209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</row>
    <row r="232" spans="1:66" s="8" customFormat="1" ht="18.75" customHeight="1">
      <c r="A232" s="2"/>
      <c r="B232" s="2064"/>
      <c r="C232" s="2065"/>
      <c r="D232" s="7" t="s">
        <v>215</v>
      </c>
      <c r="E232" s="287">
        <v>16.79294939588917</v>
      </c>
      <c r="F232" s="287">
        <v>16.857182617883986</v>
      </c>
      <c r="G232" s="287">
        <v>17.396361757909865</v>
      </c>
      <c r="H232" s="287">
        <v>17.447990361254636</v>
      </c>
      <c r="I232" s="287">
        <v>17.872095194928061</v>
      </c>
      <c r="J232" s="287">
        <v>18.220930595784257</v>
      </c>
      <c r="K232" s="287">
        <v>18.645430740845516</v>
      </c>
      <c r="L232" s="287">
        <v>17.763291969976532</v>
      </c>
      <c r="M232" s="287">
        <v>17.373103701891171</v>
      </c>
      <c r="N232" s="287">
        <v>17.270647512247074</v>
      </c>
      <c r="O232" s="287">
        <v>17.380370645091858</v>
      </c>
      <c r="P232" s="287">
        <v>17.431223650369112</v>
      </c>
      <c r="Q232" s="584">
        <v>17.515050368983797</v>
      </c>
      <c r="R232" s="2"/>
      <c r="S232"/>
      <c r="T232" s="1209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</row>
    <row r="233" spans="1:66" s="8" customFormat="1" ht="18.75" customHeight="1">
      <c r="A233" s="2"/>
      <c r="B233" s="2064"/>
      <c r="C233" s="2065"/>
      <c r="D233" s="7" t="s">
        <v>216</v>
      </c>
      <c r="E233" s="287">
        <v>17.19476848069997</v>
      </c>
      <c r="F233" s="287">
        <v>17.051601917615706</v>
      </c>
      <c r="G233" s="287">
        <v>17.610853637409903</v>
      </c>
      <c r="H233" s="287">
        <v>17.604901239694588</v>
      </c>
      <c r="I233" s="287">
        <v>18.144436303712929</v>
      </c>
      <c r="J233" s="287">
        <v>18.46001544645442</v>
      </c>
      <c r="K233" s="287">
        <v>18.925189768683531</v>
      </c>
      <c r="L233" s="287">
        <v>18.067335919319969</v>
      </c>
      <c r="M233" s="287">
        <v>17.743945689162182</v>
      </c>
      <c r="N233" s="287">
        <v>17.608235868207856</v>
      </c>
      <c r="O233" s="287">
        <v>17.643043313295799</v>
      </c>
      <c r="P233" s="287">
        <v>17.772293871575044</v>
      </c>
      <c r="Q233" s="584">
        <v>17.792662695337437</v>
      </c>
      <c r="R233" s="2"/>
      <c r="S233"/>
      <c r="T233" s="1209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</row>
    <row r="234" spans="1:66" s="8" customFormat="1" ht="18.75" customHeight="1">
      <c r="A234" s="2"/>
      <c r="B234" s="2064"/>
      <c r="C234" s="2065"/>
      <c r="D234" s="7" t="s">
        <v>217</v>
      </c>
      <c r="E234" s="287">
        <v>18.91632748125425</v>
      </c>
      <c r="F234" s="287">
        <v>19.601264356917177</v>
      </c>
      <c r="G234" s="287">
        <v>19.47159252676947</v>
      </c>
      <c r="H234" s="287">
        <v>19.536117765761439</v>
      </c>
      <c r="I234" s="287">
        <v>19.528266532236806</v>
      </c>
      <c r="J234" s="287">
        <v>19.57255093079527</v>
      </c>
      <c r="K234" s="287">
        <v>19.564387386562267</v>
      </c>
      <c r="L234" s="287">
        <v>18.546984600329509</v>
      </c>
      <c r="M234" s="287">
        <v>18.193156946208305</v>
      </c>
      <c r="N234" s="287">
        <v>18.103824846557877</v>
      </c>
      <c r="O234" s="287">
        <v>18.697833430712159</v>
      </c>
      <c r="P234" s="287">
        <v>18.967641001202654</v>
      </c>
      <c r="Q234" s="584">
        <v>19.049954460644908</v>
      </c>
      <c r="R234" s="2"/>
      <c r="S234"/>
      <c r="T234" s="1209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</row>
    <row r="235" spans="1:66" s="8" customFormat="1" ht="18.75" customHeight="1">
      <c r="A235" s="2"/>
      <c r="B235" s="2064"/>
      <c r="C235" s="2065"/>
      <c r="D235" s="7" t="s">
        <v>254</v>
      </c>
      <c r="E235" s="287">
        <v>16.538479746922498</v>
      </c>
      <c r="F235" s="287">
        <v>18.874445349778782</v>
      </c>
      <c r="G235" s="287">
        <v>17.529617525778072</v>
      </c>
      <c r="H235" s="287">
        <v>17.190111520351369</v>
      </c>
      <c r="I235" s="287">
        <v>15.600707208433921</v>
      </c>
      <c r="J235" s="287">
        <v>15.592976468558408</v>
      </c>
      <c r="K235" s="287">
        <v>16.662463071101953</v>
      </c>
      <c r="L235" s="287">
        <v>17.0337930061382</v>
      </c>
      <c r="M235" s="287">
        <v>17.526883148447261</v>
      </c>
      <c r="N235" s="287">
        <v>17.502949735155006</v>
      </c>
      <c r="O235" s="287">
        <v>17.446969089206593</v>
      </c>
      <c r="P235" s="287">
        <v>18.301592252677516</v>
      </c>
      <c r="Q235" s="584">
        <v>17.129671511547258</v>
      </c>
      <c r="R235" s="2"/>
      <c r="S235"/>
      <c r="T235" s="1209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</row>
    <row r="236" spans="1:66" s="8" customFormat="1" ht="18.75" customHeight="1">
      <c r="A236" s="2"/>
      <c r="B236" s="2064"/>
      <c r="C236" s="2065"/>
      <c r="D236" s="7" t="s">
        <v>218</v>
      </c>
      <c r="E236" s="287">
        <v>18.36127609814293</v>
      </c>
      <c r="F236" s="287">
        <v>18.531897880135823</v>
      </c>
      <c r="G236" s="287">
        <v>18.7069574108558</v>
      </c>
      <c r="H236" s="287">
        <v>18.89357523600372</v>
      </c>
      <c r="I236" s="287">
        <v>19.079020600183632</v>
      </c>
      <c r="J236" s="287">
        <v>19.221380194444563</v>
      </c>
      <c r="K236" s="287">
        <v>19.249705943461581</v>
      </c>
      <c r="L236" s="287">
        <v>18.751593652967038</v>
      </c>
      <c r="M236" s="287">
        <v>18.760578301077388</v>
      </c>
      <c r="N236" s="287">
        <v>18.917287967267281</v>
      </c>
      <c r="O236" s="287">
        <v>19.145252808594208</v>
      </c>
      <c r="P236" s="287">
        <v>19.389519128653099</v>
      </c>
      <c r="Q236" s="584">
        <v>18.915840219424016</v>
      </c>
      <c r="R236" s="2"/>
      <c r="S236"/>
      <c r="T236" s="1209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</row>
    <row r="237" spans="1:66" s="8" customFormat="1" ht="18.75" customHeight="1">
      <c r="A237" s="2"/>
      <c r="B237" s="2064"/>
      <c r="C237" s="2065"/>
      <c r="D237" s="7" t="s">
        <v>219</v>
      </c>
      <c r="E237" s="287">
        <v>17.423322688577258</v>
      </c>
      <c r="F237" s="287">
        <v>17.553892020670595</v>
      </c>
      <c r="G237" s="287">
        <v>17.821978111458126</v>
      </c>
      <c r="H237" s="287">
        <v>17.844797605425725</v>
      </c>
      <c r="I237" s="287">
        <v>17.797064067951961</v>
      </c>
      <c r="J237" s="287">
        <v>17.851627745175609</v>
      </c>
      <c r="K237" s="287">
        <v>17.918291428462588</v>
      </c>
      <c r="L237" s="287">
        <v>17.419485517941681</v>
      </c>
      <c r="M237" s="287">
        <v>17.381488705092398</v>
      </c>
      <c r="N237" s="287">
        <v>17.603676788364695</v>
      </c>
      <c r="O237" s="287">
        <v>17.839752305522428</v>
      </c>
      <c r="P237" s="287">
        <v>18.20709185482632</v>
      </c>
      <c r="Q237" s="584">
        <v>17.721916678007673</v>
      </c>
      <c r="R237" s="2"/>
      <c r="S237"/>
      <c r="T237" s="1209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</row>
    <row r="238" spans="1:66" s="8" customFormat="1" ht="18.75" customHeight="1">
      <c r="A238" s="2"/>
      <c r="B238" s="2064"/>
      <c r="C238" s="2065"/>
      <c r="D238" s="7" t="s">
        <v>220</v>
      </c>
      <c r="E238" s="287">
        <v>15.48295655420552</v>
      </c>
      <c r="F238" s="287">
        <v>14.774855804306181</v>
      </c>
      <c r="G238" s="287">
        <v>16.320547506559496</v>
      </c>
      <c r="H238" s="287">
        <v>16.681308413532498</v>
      </c>
      <c r="I238" s="287">
        <v>16.970644959797298</v>
      </c>
      <c r="J238" s="287">
        <v>17.005665120042568</v>
      </c>
      <c r="K238" s="287">
        <v>16.470190868268983</v>
      </c>
      <c r="L238" s="287">
        <v>16.016039077400304</v>
      </c>
      <c r="M238" s="287">
        <v>16.215504760596513</v>
      </c>
      <c r="N238" s="287">
        <v>16.606171546069778</v>
      </c>
      <c r="O238" s="287">
        <v>16.540382512119582</v>
      </c>
      <c r="P238" s="287">
        <v>16.603726279716355</v>
      </c>
      <c r="Q238" s="584">
        <v>16.337064481668573</v>
      </c>
      <c r="R238" s="2"/>
      <c r="S238"/>
      <c r="T238" s="1209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</row>
    <row r="239" spans="1:66" s="8" customFormat="1" ht="18.75" customHeight="1">
      <c r="A239" s="2"/>
      <c r="B239" s="2064"/>
      <c r="C239" s="2065"/>
      <c r="D239" s="7" t="s">
        <v>221</v>
      </c>
      <c r="E239" s="287">
        <v>12.854415104649217</v>
      </c>
      <c r="F239" s="287">
        <v>12.518332134699055</v>
      </c>
      <c r="G239" s="287">
        <v>12.743070791324785</v>
      </c>
      <c r="H239" s="287">
        <v>14.463539219213967</v>
      </c>
      <c r="I239" s="287">
        <v>12.887158897294048</v>
      </c>
      <c r="J239" s="287">
        <v>13.462633341668488</v>
      </c>
      <c r="K239" s="287">
        <v>12.78332342386352</v>
      </c>
      <c r="L239" s="287">
        <v>12.267615931986763</v>
      </c>
      <c r="M239" s="287">
        <v>12.389717106334771</v>
      </c>
      <c r="N239" s="287">
        <v>12.959553188912144</v>
      </c>
      <c r="O239" s="287">
        <v>13.674982290283523</v>
      </c>
      <c r="P239" s="287">
        <v>12.695710693573401</v>
      </c>
      <c r="Q239" s="584">
        <v>12.979012453879918</v>
      </c>
      <c r="R239" s="2"/>
      <c r="S239"/>
      <c r="T239" s="1315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</row>
    <row r="240" spans="1:66" s="8" customFormat="1" ht="18.75" customHeight="1">
      <c r="A240" s="2"/>
      <c r="B240" s="2064"/>
      <c r="C240" s="2065"/>
      <c r="D240" s="7" t="s">
        <v>222</v>
      </c>
      <c r="E240" s="287">
        <v>18.926749628826276</v>
      </c>
      <c r="F240" s="287">
        <v>18.875475430317941</v>
      </c>
      <c r="G240" s="287">
        <v>19.000886351116428</v>
      </c>
      <c r="H240" s="287">
        <v>19.20263148744592</v>
      </c>
      <c r="I240" s="287">
        <v>18.898293359132847</v>
      </c>
      <c r="J240" s="287">
        <v>18.839543364893636</v>
      </c>
      <c r="K240" s="287">
        <v>19.262664844519755</v>
      </c>
      <c r="L240" s="287">
        <v>18.56966773020838</v>
      </c>
      <c r="M240" s="287">
        <v>18.031479808323731</v>
      </c>
      <c r="N240" s="287">
        <v>18.581730703919785</v>
      </c>
      <c r="O240" s="287">
        <v>19.402575951960493</v>
      </c>
      <c r="P240" s="287">
        <v>19.866113405111005</v>
      </c>
      <c r="Q240" s="584">
        <v>18.957647142169357</v>
      </c>
      <c r="R240" s="2"/>
      <c r="S240"/>
      <c r="T240" s="1209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</row>
    <row r="241" spans="1:66" s="8" customFormat="1" ht="18.75" customHeight="1">
      <c r="A241" s="2"/>
      <c r="B241" s="2064"/>
      <c r="C241" s="2065"/>
      <c r="D241" s="7" t="s">
        <v>223</v>
      </c>
      <c r="E241" s="287">
        <v>16.294248507614927</v>
      </c>
      <c r="F241" s="287">
        <v>16.428461433742832</v>
      </c>
      <c r="G241" s="287">
        <v>16.738311057050051</v>
      </c>
      <c r="H241" s="287">
        <v>16.679254227529078</v>
      </c>
      <c r="I241" s="287">
        <v>16.546503994133101</v>
      </c>
      <c r="J241" s="287">
        <v>16.581762587055803</v>
      </c>
      <c r="K241" s="287">
        <v>16.661772332021769</v>
      </c>
      <c r="L241" s="287">
        <v>16.25947169614826</v>
      </c>
      <c r="M241" s="287">
        <v>16.147680622217408</v>
      </c>
      <c r="N241" s="287">
        <v>16.206943898760692</v>
      </c>
      <c r="O241" s="287">
        <v>16.585484915958414</v>
      </c>
      <c r="P241" s="287">
        <v>16.976967718781189</v>
      </c>
      <c r="Q241" s="584">
        <v>16.505385493884319</v>
      </c>
      <c r="R241" s="2"/>
      <c r="S241"/>
      <c r="T241" s="1209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</row>
    <row r="242" spans="1:66" s="8" customFormat="1" ht="18.75" customHeight="1">
      <c r="A242" s="2"/>
      <c r="B242" s="2064"/>
      <c r="C242" s="2065"/>
      <c r="D242" s="7" t="s">
        <v>224</v>
      </c>
      <c r="E242" s="287">
        <v>16.630473054937717</v>
      </c>
      <c r="F242" s="287">
        <v>17.290980574521942</v>
      </c>
      <c r="G242" s="287">
        <v>16.604670150385235</v>
      </c>
      <c r="H242" s="287">
        <v>16.497394778168218</v>
      </c>
      <c r="I242" s="287">
        <v>16.361132126025673</v>
      </c>
      <c r="J242" s="287">
        <v>16.471087215820656</v>
      </c>
      <c r="K242" s="287">
        <v>16.793544263039259</v>
      </c>
      <c r="L242" s="287">
        <v>16.011908831408658</v>
      </c>
      <c r="M242" s="287">
        <v>15.684809120944687</v>
      </c>
      <c r="N242" s="287">
        <v>16.619403008190819</v>
      </c>
      <c r="O242" s="287">
        <v>16.634738767022817</v>
      </c>
      <c r="P242" s="287">
        <v>16.957867503413439</v>
      </c>
      <c r="Q242" s="584">
        <v>16.538914911966536</v>
      </c>
      <c r="R242" s="2"/>
      <c r="S242"/>
      <c r="T242" s="1209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</row>
    <row r="243" spans="1:66" s="8" customFormat="1" ht="18.75" customHeight="1">
      <c r="A243" s="2"/>
      <c r="B243" s="2064"/>
      <c r="C243" s="2065"/>
      <c r="D243" s="7" t="s">
        <v>225</v>
      </c>
      <c r="E243" s="287">
        <v>21.208316931475739</v>
      </c>
      <c r="F243" s="287">
        <v>21.699256385664643</v>
      </c>
      <c r="G243" s="287">
        <v>21.966009257506087</v>
      </c>
      <c r="H243" s="287">
        <v>23.183280545494149</v>
      </c>
      <c r="I243" s="287">
        <v>21.936239686973334</v>
      </c>
      <c r="J243" s="287">
        <v>22.442473727537767</v>
      </c>
      <c r="K243" s="287">
        <v>23.591779003280418</v>
      </c>
      <c r="L243" s="287">
        <v>22.780846920730262</v>
      </c>
      <c r="M243" s="287">
        <v>21.735961131218694</v>
      </c>
      <c r="N243" s="287">
        <v>22.084921084001341</v>
      </c>
      <c r="O243" s="287">
        <v>21.601742109801481</v>
      </c>
      <c r="P243" s="287">
        <v>19.482386628928971</v>
      </c>
      <c r="Q243" s="584">
        <v>21.962304222242381</v>
      </c>
      <c r="R243" s="2"/>
      <c r="S243"/>
      <c r="T243" s="1209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</row>
    <row r="244" spans="1:66" s="8" customFormat="1" ht="18.75" customHeight="1">
      <c r="A244" s="2"/>
      <c r="B244" s="2064"/>
      <c r="C244" s="2065"/>
      <c r="D244" s="7" t="s">
        <v>226</v>
      </c>
      <c r="E244" s="287">
        <v>22.522089888170978</v>
      </c>
      <c r="F244" s="287">
        <v>22.491587132503483</v>
      </c>
      <c r="G244" s="287">
        <v>22.62824344867941</v>
      </c>
      <c r="H244" s="287">
        <v>22.329457005661222</v>
      </c>
      <c r="I244" s="287">
        <v>22.740919566878883</v>
      </c>
      <c r="J244" s="287">
        <v>22.957605737367398</v>
      </c>
      <c r="K244" s="287">
        <v>23.168226613697893</v>
      </c>
      <c r="L244" s="287">
        <v>22.669988721543653</v>
      </c>
      <c r="M244" s="287">
        <v>22.559299658313655</v>
      </c>
      <c r="N244" s="287">
        <v>22.933799371182271</v>
      </c>
      <c r="O244" s="287">
        <v>18.679091769956571</v>
      </c>
      <c r="P244" s="287">
        <v>17.118169893915145</v>
      </c>
      <c r="Q244" s="584">
        <v>21.87008000789071</v>
      </c>
      <c r="R244" s="2"/>
      <c r="S244"/>
      <c r="T244" s="1209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</row>
    <row r="245" spans="1:66" s="8" customFormat="1" ht="18.75" customHeight="1" thickBot="1">
      <c r="A245" s="2"/>
      <c r="B245" s="2066"/>
      <c r="C245" s="2067"/>
      <c r="D245" s="522" t="s">
        <v>227</v>
      </c>
      <c r="E245" s="489">
        <v>32.375536922271678</v>
      </c>
      <c r="F245" s="489">
        <v>32.515168735220755</v>
      </c>
      <c r="G245" s="489">
        <v>32.279463501723242</v>
      </c>
      <c r="H245" s="489">
        <v>31.811509113089397</v>
      </c>
      <c r="I245" s="489">
        <v>31.308734945654454</v>
      </c>
      <c r="J245" s="489">
        <v>30.627354472972922</v>
      </c>
      <c r="K245" s="489">
        <v>27.370776526170136</v>
      </c>
      <c r="L245" s="489">
        <v>26.293284615575978</v>
      </c>
      <c r="M245" s="489">
        <v>26.466084493193261</v>
      </c>
      <c r="N245" s="489">
        <v>26.480808567490261</v>
      </c>
      <c r="O245" s="489">
        <v>26.733460255429982</v>
      </c>
      <c r="P245" s="489">
        <v>25.453162251389912</v>
      </c>
      <c r="Q245" s="585">
        <v>28.704560235161502</v>
      </c>
      <c r="R245" s="2"/>
      <c r="S245"/>
      <c r="T245" s="1209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</row>
    <row r="246" spans="1:66" s="62" customFormat="1" ht="18.75" customHeight="1" thickBot="1">
      <c r="A246" s="3"/>
      <c r="B246" s="1992" t="s">
        <v>236</v>
      </c>
      <c r="C246" s="2061"/>
      <c r="D246" s="1121" t="s">
        <v>49</v>
      </c>
      <c r="E246" s="1122">
        <v>17.44628796722828</v>
      </c>
      <c r="F246" s="1122">
        <v>17.719121001548448</v>
      </c>
      <c r="G246" s="1122">
        <v>17.89191744491934</v>
      </c>
      <c r="H246" s="1122">
        <v>17.914687353387862</v>
      </c>
      <c r="I246" s="1122">
        <v>17.826047238851608</v>
      </c>
      <c r="J246" s="1122">
        <v>17.907191801746219</v>
      </c>
      <c r="K246" s="1122">
        <v>18.078040377009582</v>
      </c>
      <c r="L246" s="1122">
        <v>17.607594639102455</v>
      </c>
      <c r="M246" s="1122">
        <v>17.588579551031774</v>
      </c>
      <c r="N246" s="1122">
        <v>17.752749480259169</v>
      </c>
      <c r="O246" s="1122">
        <v>17.95177757903171</v>
      </c>
      <c r="P246" s="1122">
        <v>18.303544184458097</v>
      </c>
      <c r="Q246" s="1123">
        <v>17.832119777632254</v>
      </c>
      <c r="R246" s="3"/>
      <c r="S246" s="1"/>
      <c r="T246" s="1209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</row>
    <row r="247" spans="1:66" s="8" customFormat="1" ht="18.75" customHeight="1">
      <c r="A247" s="2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2"/>
      <c r="S247"/>
      <c r="T247" s="1209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</row>
    <row r="253" spans="1:66" ht="12.75" customHeight="1"/>
    <row r="254" spans="1:66" ht="12.75" customHeight="1"/>
    <row r="255" spans="1:66" ht="12.75" customHeight="1"/>
    <row r="256" spans="1:6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3.5" customHeight="1"/>
  </sheetData>
  <mergeCells count="28">
    <mergeCell ref="C158:C159"/>
    <mergeCell ref="C144:D144"/>
    <mergeCell ref="C150:D150"/>
    <mergeCell ref="C163:D163"/>
    <mergeCell ref="C210:D210"/>
    <mergeCell ref="C157:D157"/>
    <mergeCell ref="B246:C246"/>
    <mergeCell ref="B231:C245"/>
    <mergeCell ref="C203:D203"/>
    <mergeCell ref="C176:D176"/>
    <mergeCell ref="C190:D190"/>
    <mergeCell ref="C217:D217"/>
    <mergeCell ref="C228:D228"/>
    <mergeCell ref="C139:D139"/>
    <mergeCell ref="C136:C137"/>
    <mergeCell ref="C145:C146"/>
    <mergeCell ref="C11:D11"/>
    <mergeCell ref="C135:D135"/>
    <mergeCell ref="C18:D18"/>
    <mergeCell ref="C28:D28"/>
    <mergeCell ref="C42:D42"/>
    <mergeCell ref="C70:D70"/>
    <mergeCell ref="C82:D82"/>
    <mergeCell ref="C95:D95"/>
    <mergeCell ref="C109:D109"/>
    <mergeCell ref="C47:D47"/>
    <mergeCell ref="C58:D58"/>
    <mergeCell ref="C124:D124"/>
  </mergeCells>
  <pageMargins left="0.78740157480314965" right="0.78740157480314965" top="0.59055118110236227" bottom="0.59055118110236227" header="0.31496062992125984" footer="0.31496062992125984"/>
  <pageSetup paperSize="9" scale="41" orientation="portrait" r:id="rId1"/>
  <rowBreaks count="4" manualBreakCount="4">
    <brk id="95" max="16" man="1"/>
    <brk id="190" max="16" man="1"/>
    <brk id="246" max="16" man="1"/>
    <brk id="276" max="17" man="1"/>
  </rowBreaks>
  <colBreaks count="1" manualBreakCount="1">
    <brk id="17" max="23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2"/>
  <dimension ref="A1:AC64"/>
  <sheetViews>
    <sheetView view="pageBreakPreview" zoomScaleNormal="100" zoomScaleSheetLayoutView="100" workbookViewId="0">
      <selection activeCell="M68" sqref="M68"/>
    </sheetView>
  </sheetViews>
  <sheetFormatPr baseColWidth="10" defaultRowHeight="12.75"/>
  <cols>
    <col min="1" max="1" width="5.140625" customWidth="1"/>
    <col min="9" max="9" width="6.140625" customWidth="1"/>
    <col min="10" max="10" width="11.42578125" style="1326"/>
    <col min="11" max="11" width="4.5703125" style="1326" bestFit="1" customWidth="1"/>
    <col min="12" max="23" width="6.5703125" style="1326" bestFit="1" customWidth="1"/>
    <col min="24" max="25" width="12.5703125" style="1326" bestFit="1" customWidth="1"/>
    <col min="26" max="27" width="11.42578125" style="1326"/>
    <col min="28" max="29" width="11.42578125" style="593"/>
  </cols>
  <sheetData>
    <row r="1" spans="1:24">
      <c r="A1" s="2"/>
      <c r="B1" s="2"/>
      <c r="C1" s="2"/>
      <c r="D1" s="2"/>
      <c r="E1" s="2"/>
      <c r="F1" s="2"/>
      <c r="G1" s="2"/>
      <c r="H1" s="2"/>
      <c r="I1" s="2"/>
    </row>
    <row r="2" spans="1:24">
      <c r="A2" s="2"/>
      <c r="B2" s="2"/>
      <c r="C2" s="2"/>
      <c r="D2" s="2"/>
      <c r="E2" s="2"/>
      <c r="F2" s="2"/>
      <c r="G2" s="2"/>
      <c r="H2" s="2"/>
      <c r="I2" s="2"/>
    </row>
    <row r="3" spans="1:24">
      <c r="A3" s="2"/>
      <c r="B3" s="2"/>
      <c r="C3" s="2"/>
      <c r="D3" s="2"/>
      <c r="E3" s="2"/>
      <c r="F3" s="2"/>
      <c r="G3" s="2"/>
      <c r="H3" s="2"/>
      <c r="I3" s="2"/>
    </row>
    <row r="4" spans="1:24">
      <c r="A4" s="2"/>
      <c r="B4" s="2"/>
      <c r="C4" s="2"/>
      <c r="D4" s="2"/>
      <c r="E4" s="2"/>
      <c r="F4" s="2"/>
      <c r="G4" s="2"/>
      <c r="H4" s="2"/>
      <c r="I4" s="2"/>
      <c r="K4" s="1326" t="s">
        <v>48</v>
      </c>
    </row>
    <row r="5" spans="1:24">
      <c r="A5" s="2"/>
      <c r="B5" s="2"/>
      <c r="C5" s="2"/>
      <c r="D5" s="2"/>
      <c r="E5" s="2"/>
      <c r="F5" s="2"/>
      <c r="G5" s="2"/>
      <c r="H5" s="2"/>
      <c r="I5" s="2"/>
      <c r="K5" s="1474" t="s">
        <v>108</v>
      </c>
      <c r="L5" s="1474" t="s">
        <v>109</v>
      </c>
      <c r="M5" s="1474" t="s">
        <v>110</v>
      </c>
      <c r="N5" s="1474" t="s">
        <v>111</v>
      </c>
      <c r="O5" s="1474" t="s">
        <v>112</v>
      </c>
      <c r="P5" s="1474" t="s">
        <v>113</v>
      </c>
      <c r="Q5" s="1474" t="s">
        <v>114</v>
      </c>
      <c r="R5" s="1474" t="s">
        <v>115</v>
      </c>
      <c r="S5" s="1474" t="s">
        <v>116</v>
      </c>
      <c r="T5" s="1474" t="s">
        <v>117</v>
      </c>
      <c r="U5" s="1474" t="s">
        <v>118</v>
      </c>
      <c r="V5" s="1474" t="s">
        <v>119</v>
      </c>
      <c r="X5" s="1474"/>
    </row>
    <row r="6" spans="1:24">
      <c r="A6" s="2"/>
      <c r="B6" s="2"/>
      <c r="C6" s="2"/>
      <c r="D6" s="2"/>
      <c r="E6" s="2"/>
      <c r="F6" s="2"/>
      <c r="G6" s="2"/>
      <c r="H6" s="2"/>
      <c r="I6" s="2"/>
      <c r="K6" s="1577">
        <f>'5.5.3.1 '!E91</f>
        <v>11.395695332375507</v>
      </c>
      <c r="L6" s="1577">
        <f>'5.5.3.1 '!F91</f>
        <v>11.852427203283765</v>
      </c>
      <c r="M6" s="1577">
        <f>'5.5.3.1 '!G91</f>
        <v>11.95054411948373</v>
      </c>
      <c r="N6" s="1577">
        <f>'5.5.3.1 '!H91</f>
        <v>11.924633596984187</v>
      </c>
      <c r="O6" s="1577">
        <f>'5.5.3.1 '!I91</f>
        <v>12.166997677056289</v>
      </c>
      <c r="P6" s="1577">
        <f>'5.5.3.1 '!J91</f>
        <v>12.290557636765465</v>
      </c>
      <c r="Q6" s="1577">
        <f>'5.5.3.1 '!K91</f>
        <v>12.305509511244106</v>
      </c>
      <c r="R6" s="1577">
        <f>'5.5.3.1 '!L91</f>
        <v>11.735269357225693</v>
      </c>
      <c r="S6" s="1577">
        <f>'5.5.3.1 '!M91</f>
        <v>11.715308756163143</v>
      </c>
      <c r="T6" s="1577">
        <f>'5.5.3.1 '!N91</f>
        <v>11.851683278115427</v>
      </c>
      <c r="U6" s="1577">
        <f>'5.5.3.1 '!O91</f>
        <v>12.177137951784218</v>
      </c>
      <c r="V6" s="1577">
        <f>'5.5.3.1 '!P91</f>
        <v>12.211545166193268</v>
      </c>
      <c r="X6" s="1577"/>
    </row>
    <row r="7" spans="1:24">
      <c r="A7" s="2"/>
      <c r="B7" s="2"/>
      <c r="C7" s="2"/>
      <c r="D7" s="2"/>
      <c r="E7" s="2"/>
      <c r="F7" s="2"/>
      <c r="G7" s="2"/>
      <c r="H7" s="2"/>
      <c r="I7" s="2"/>
    </row>
    <row r="8" spans="1:24">
      <c r="A8" s="2"/>
      <c r="B8" s="2"/>
      <c r="C8" s="2"/>
      <c r="D8" s="2"/>
      <c r="E8" s="2"/>
      <c r="F8" s="2"/>
      <c r="G8" s="2"/>
      <c r="H8" s="2"/>
      <c r="I8" s="2"/>
      <c r="L8" s="1577"/>
      <c r="M8" s="1577"/>
      <c r="N8" s="1577"/>
      <c r="O8" s="1577"/>
      <c r="P8" s="1577"/>
      <c r="Q8" s="1577"/>
      <c r="R8" s="1577"/>
      <c r="S8" s="1577"/>
      <c r="T8" s="1577"/>
      <c r="U8" s="1577"/>
      <c r="V8" s="1577"/>
      <c r="W8" s="1577"/>
      <c r="X8" s="1486"/>
    </row>
    <row r="9" spans="1:24">
      <c r="A9" s="2"/>
      <c r="B9" s="2"/>
      <c r="C9" s="2"/>
      <c r="D9" s="2"/>
      <c r="E9" s="2"/>
      <c r="F9" s="2"/>
      <c r="G9" s="2"/>
      <c r="H9" s="2"/>
      <c r="I9" s="2"/>
      <c r="L9" s="1577"/>
    </row>
    <row r="10" spans="1:24">
      <c r="A10" s="2"/>
      <c r="B10" s="2"/>
      <c r="C10" s="2"/>
      <c r="D10" s="2"/>
      <c r="E10" s="2"/>
      <c r="F10" s="2"/>
      <c r="G10" s="2"/>
      <c r="H10" s="2"/>
      <c r="I10" s="2"/>
    </row>
    <row r="11" spans="1:24">
      <c r="A11" s="2"/>
      <c r="B11" s="2"/>
      <c r="C11" s="2"/>
      <c r="D11" s="2"/>
      <c r="E11" s="2"/>
      <c r="F11" s="2"/>
      <c r="G11" s="2"/>
      <c r="H11" s="2"/>
      <c r="I11" s="2"/>
    </row>
    <row r="12" spans="1:24">
      <c r="A12" s="2"/>
      <c r="B12" s="2"/>
      <c r="C12" s="2"/>
      <c r="D12" s="2"/>
      <c r="E12" s="2"/>
      <c r="F12" s="2"/>
      <c r="G12" s="2"/>
      <c r="H12" s="2"/>
      <c r="I12" s="2"/>
    </row>
    <row r="13" spans="1:24">
      <c r="A13" s="2"/>
      <c r="B13" s="2"/>
      <c r="C13" s="2"/>
      <c r="D13" s="2"/>
      <c r="E13" s="2"/>
      <c r="F13" s="2"/>
      <c r="G13" s="2"/>
      <c r="H13" s="2"/>
      <c r="I13" s="2"/>
      <c r="X13" s="1577"/>
    </row>
    <row r="14" spans="1:24">
      <c r="A14" s="2"/>
      <c r="B14" s="2"/>
      <c r="C14" s="2"/>
      <c r="D14" s="2"/>
      <c r="E14" s="2"/>
      <c r="F14" s="2"/>
      <c r="G14" s="2"/>
      <c r="H14" s="2"/>
      <c r="I14" s="2"/>
      <c r="L14" s="1577"/>
      <c r="M14" s="1577"/>
      <c r="N14" s="1577"/>
      <c r="O14" s="1577"/>
      <c r="P14" s="1577"/>
      <c r="Q14" s="1577"/>
      <c r="R14" s="1577"/>
      <c r="S14" s="1577"/>
      <c r="T14" s="1577"/>
      <c r="U14" s="1577"/>
      <c r="V14" s="1577"/>
      <c r="W14" s="1577"/>
      <c r="X14" s="1486"/>
    </row>
    <row r="15" spans="1:24">
      <c r="A15" s="2"/>
      <c r="B15" s="2"/>
      <c r="C15" s="2"/>
      <c r="D15" s="2"/>
      <c r="E15" s="2"/>
      <c r="F15" s="2"/>
      <c r="G15" s="2"/>
      <c r="H15" s="2"/>
      <c r="I15" s="2"/>
      <c r="L15" s="1577"/>
      <c r="M15" s="1578"/>
      <c r="N15" s="1578"/>
      <c r="O15" s="1578"/>
      <c r="P15" s="1578"/>
      <c r="Q15" s="1578"/>
      <c r="R15" s="1578"/>
      <c r="S15" s="1578"/>
      <c r="T15" s="1578"/>
      <c r="U15" s="1578"/>
      <c r="V15" s="1578"/>
      <c r="W15" s="1578"/>
      <c r="X15" s="1578"/>
    </row>
    <row r="16" spans="1:24">
      <c r="A16" s="2"/>
      <c r="B16" s="2"/>
      <c r="C16" s="2"/>
      <c r="D16" s="2"/>
      <c r="E16" s="2"/>
      <c r="F16" s="2"/>
      <c r="G16" s="2"/>
      <c r="H16" s="2"/>
      <c r="I16" s="2"/>
    </row>
    <row r="17" spans="1:25">
      <c r="A17" s="2"/>
      <c r="B17" s="2"/>
      <c r="C17" s="2"/>
      <c r="D17" s="2"/>
      <c r="E17" s="2"/>
      <c r="F17" s="2"/>
      <c r="G17" s="2"/>
      <c r="H17" s="2"/>
      <c r="I17" s="2"/>
    </row>
    <row r="18" spans="1:25">
      <c r="A18" s="2"/>
      <c r="B18" s="2"/>
      <c r="C18" s="2"/>
      <c r="D18" s="2"/>
      <c r="E18" s="2"/>
      <c r="F18" s="2"/>
      <c r="G18" s="2"/>
      <c r="H18" s="2"/>
      <c r="I18" s="2"/>
      <c r="X18" s="1577"/>
      <c r="Y18" s="1486"/>
    </row>
    <row r="19" spans="1:25">
      <c r="A19" s="2"/>
      <c r="B19" s="2"/>
      <c r="C19" s="2"/>
      <c r="D19" s="2"/>
      <c r="E19" s="2"/>
      <c r="F19" s="2"/>
      <c r="G19" s="2"/>
      <c r="H19" s="2"/>
      <c r="I19" s="2"/>
      <c r="X19" s="1577"/>
      <c r="Y19" s="1486"/>
    </row>
    <row r="20" spans="1:25">
      <c r="A20" s="2"/>
      <c r="B20" s="2"/>
      <c r="C20" s="2"/>
      <c r="D20" s="2"/>
      <c r="E20" s="2"/>
      <c r="F20" s="2"/>
      <c r="G20" s="2"/>
      <c r="H20" s="2"/>
      <c r="I20" s="2"/>
      <c r="X20" s="1577"/>
      <c r="Y20" s="1486"/>
    </row>
    <row r="21" spans="1:25">
      <c r="A21" s="2"/>
      <c r="B21" s="2"/>
      <c r="C21" s="2"/>
      <c r="D21" s="2"/>
      <c r="E21" s="2"/>
      <c r="F21" s="2"/>
      <c r="G21" s="2"/>
      <c r="H21" s="2"/>
      <c r="I21" s="2"/>
      <c r="M21" s="1577"/>
      <c r="N21" s="1577"/>
      <c r="O21" s="1577"/>
      <c r="P21" s="1577"/>
      <c r="Q21" s="1577"/>
      <c r="R21" s="1577"/>
      <c r="S21" s="1577"/>
      <c r="T21" s="1577"/>
      <c r="U21" s="1577"/>
      <c r="V21" s="1577"/>
      <c r="W21" s="1577"/>
      <c r="X21" s="1577"/>
      <c r="Y21" s="1486"/>
    </row>
    <row r="22" spans="1:25">
      <c r="A22" s="2"/>
      <c r="B22" s="2"/>
      <c r="C22" s="2"/>
      <c r="D22" s="2"/>
      <c r="E22" s="2"/>
      <c r="F22" s="2"/>
      <c r="G22" s="2"/>
      <c r="H22" s="2"/>
      <c r="I22" s="2"/>
      <c r="M22" s="1577"/>
      <c r="N22" s="1577"/>
      <c r="O22" s="1577"/>
      <c r="P22" s="1577"/>
      <c r="Q22" s="1577"/>
      <c r="R22" s="1577"/>
      <c r="S22" s="1577"/>
      <c r="T22" s="1577"/>
      <c r="U22" s="1577"/>
      <c r="V22" s="1577"/>
      <c r="W22" s="1577"/>
      <c r="X22" s="1577"/>
      <c r="Y22" s="1486"/>
    </row>
    <row r="23" spans="1:25">
      <c r="A23" s="2"/>
      <c r="B23" s="2"/>
      <c r="C23" s="2"/>
      <c r="D23" s="2"/>
      <c r="E23" s="2"/>
      <c r="F23" s="2"/>
      <c r="G23" s="2"/>
      <c r="H23" s="2"/>
      <c r="I23" s="2"/>
      <c r="M23" s="1577"/>
      <c r="N23" s="1577"/>
      <c r="O23" s="1577"/>
      <c r="P23" s="1577"/>
      <c r="Q23" s="1577"/>
      <c r="R23" s="1577"/>
      <c r="S23" s="1577"/>
      <c r="T23" s="1577"/>
      <c r="U23" s="1577"/>
      <c r="V23" s="1577"/>
      <c r="W23" s="1577"/>
      <c r="X23" s="1577"/>
      <c r="Y23" s="1486"/>
    </row>
    <row r="24" spans="1:25">
      <c r="A24" s="2"/>
      <c r="B24" s="2"/>
      <c r="C24" s="2"/>
      <c r="D24" s="2"/>
      <c r="E24" s="2"/>
      <c r="F24" s="2"/>
      <c r="G24" s="2"/>
      <c r="H24" s="2"/>
      <c r="I24" s="2"/>
      <c r="M24" s="1577"/>
    </row>
    <row r="25" spans="1:25">
      <c r="A25" s="2"/>
      <c r="B25" s="2"/>
      <c r="C25" s="2"/>
      <c r="D25" s="2"/>
      <c r="E25" s="2"/>
      <c r="F25" s="2"/>
      <c r="G25" s="2"/>
      <c r="H25" s="2"/>
      <c r="I25" s="2"/>
      <c r="M25" s="1577"/>
    </row>
    <row r="26" spans="1:25">
      <c r="A26" s="2"/>
      <c r="B26" s="2"/>
      <c r="C26" s="2"/>
      <c r="D26" s="2"/>
      <c r="E26" s="2"/>
      <c r="F26" s="2"/>
      <c r="G26" s="2"/>
      <c r="H26" s="2"/>
      <c r="I26" s="2"/>
      <c r="K26" s="1326" t="s">
        <v>49</v>
      </c>
    </row>
    <row r="27" spans="1:25">
      <c r="A27" s="2"/>
      <c r="B27" s="2"/>
      <c r="C27" s="2"/>
      <c r="D27" s="2"/>
      <c r="E27" s="2"/>
      <c r="F27" s="2"/>
      <c r="G27" s="2"/>
      <c r="H27" s="2"/>
      <c r="I27" s="2"/>
      <c r="K27" s="1474" t="s">
        <v>108</v>
      </c>
      <c r="L27" s="1474" t="s">
        <v>109</v>
      </c>
      <c r="M27" s="1474" t="s">
        <v>110</v>
      </c>
      <c r="N27" s="1474" t="s">
        <v>111</v>
      </c>
      <c r="O27" s="1474" t="s">
        <v>112</v>
      </c>
      <c r="P27" s="1474" t="s">
        <v>113</v>
      </c>
      <c r="Q27" s="1474" t="s">
        <v>114</v>
      </c>
      <c r="R27" s="1474" t="s">
        <v>115</v>
      </c>
      <c r="S27" s="1474" t="s">
        <v>129</v>
      </c>
      <c r="T27" s="1474" t="s">
        <v>117</v>
      </c>
      <c r="U27" s="1474" t="s">
        <v>118</v>
      </c>
      <c r="V27" s="1474" t="s">
        <v>119</v>
      </c>
    </row>
    <row r="28" spans="1:25">
      <c r="A28" s="2"/>
      <c r="B28" s="2"/>
      <c r="C28" s="2"/>
      <c r="D28" s="2"/>
      <c r="E28" s="2"/>
      <c r="F28" s="2"/>
      <c r="G28" s="2"/>
      <c r="H28" s="2"/>
      <c r="I28" s="2"/>
      <c r="K28" s="1577">
        <f>'5.5.3.2 '!E246</f>
        <v>17.44628796722828</v>
      </c>
      <c r="L28" s="1577">
        <f>'5.5.3.2 '!F246</f>
        <v>17.719121001548448</v>
      </c>
      <c r="M28" s="1577">
        <f>'5.5.3.2 '!G246</f>
        <v>17.89191744491934</v>
      </c>
      <c r="N28" s="1577">
        <f>'5.5.3.2 '!H246</f>
        <v>17.914687353387862</v>
      </c>
      <c r="O28" s="1577">
        <f>'5.5.3.2 '!I246</f>
        <v>17.826047238851608</v>
      </c>
      <c r="P28" s="1577">
        <f>'5.5.3.2 '!J246</f>
        <v>17.907191801746219</v>
      </c>
      <c r="Q28" s="1577">
        <f>'5.5.3.2 '!K246</f>
        <v>18.078040377009582</v>
      </c>
      <c r="R28" s="1577">
        <f>'5.5.3.2 '!L246</f>
        <v>17.607594639102455</v>
      </c>
      <c r="S28" s="1577">
        <f>'5.5.3.2 '!M246</f>
        <v>17.588579551031774</v>
      </c>
      <c r="T28" s="1577">
        <f>'5.5.3.2 '!N246</f>
        <v>17.752749480259169</v>
      </c>
      <c r="U28" s="1577">
        <f>'5.5.3.2 '!O246</f>
        <v>17.95177757903171</v>
      </c>
      <c r="V28" s="1577">
        <f>'5.5.3.2 '!P246</f>
        <v>18.303544184458097</v>
      </c>
    </row>
    <row r="29" spans="1:25">
      <c r="A29" s="2"/>
      <c r="B29" s="2"/>
      <c r="C29" s="2"/>
      <c r="D29" s="2"/>
      <c r="E29" s="2"/>
      <c r="F29" s="2"/>
      <c r="G29" s="2"/>
      <c r="H29" s="2"/>
      <c r="I29" s="2"/>
    </row>
    <row r="30" spans="1:25">
      <c r="A30" s="2"/>
      <c r="B30" s="2"/>
      <c r="C30" s="2"/>
      <c r="D30" s="2"/>
      <c r="E30" s="2"/>
      <c r="F30" s="2"/>
      <c r="G30" s="2"/>
      <c r="H30" s="2"/>
      <c r="I30" s="2"/>
    </row>
    <row r="31" spans="1:25">
      <c r="A31" s="2"/>
      <c r="B31" s="2"/>
      <c r="C31" s="2"/>
      <c r="D31" s="2"/>
      <c r="E31" s="2"/>
      <c r="F31" s="2"/>
      <c r="G31" s="2"/>
      <c r="H31" s="2"/>
      <c r="I31" s="2"/>
    </row>
    <row r="32" spans="1:25">
      <c r="A32" s="2"/>
      <c r="B32" s="2"/>
      <c r="C32" s="2"/>
      <c r="D32" s="2"/>
      <c r="E32" s="2"/>
      <c r="F32" s="2"/>
      <c r="G32" s="2"/>
      <c r="H32" s="2"/>
      <c r="I32" s="2"/>
    </row>
    <row r="33" spans="1:23">
      <c r="A33" s="2"/>
      <c r="B33" s="2"/>
      <c r="C33" s="2"/>
      <c r="D33" s="2"/>
      <c r="E33" s="2"/>
      <c r="F33" s="2"/>
      <c r="G33" s="2"/>
      <c r="H33" s="2"/>
      <c r="I33" s="2"/>
    </row>
    <row r="34" spans="1:23">
      <c r="A34" s="2"/>
      <c r="B34" s="2"/>
      <c r="C34" s="2"/>
      <c r="D34" s="2"/>
      <c r="E34" s="2"/>
      <c r="F34" s="2"/>
      <c r="G34" s="2"/>
      <c r="H34" s="2"/>
      <c r="I34" s="2"/>
    </row>
    <row r="35" spans="1:23">
      <c r="A35" s="2"/>
      <c r="B35" s="2"/>
      <c r="C35" s="2"/>
      <c r="D35" s="2"/>
      <c r="E35" s="2"/>
      <c r="F35" s="2"/>
      <c r="G35" s="2"/>
      <c r="H35" s="2"/>
      <c r="I35" s="2"/>
    </row>
    <row r="36" spans="1:23">
      <c r="A36" s="2"/>
      <c r="B36" s="2"/>
      <c r="C36" s="2"/>
      <c r="D36" s="2"/>
      <c r="E36" s="2"/>
      <c r="F36" s="2"/>
      <c r="G36" s="2"/>
      <c r="H36" s="2"/>
      <c r="I36" s="2"/>
    </row>
    <row r="37" spans="1:23">
      <c r="A37" s="2"/>
      <c r="B37" s="2"/>
      <c r="C37" s="2"/>
      <c r="D37" s="2"/>
      <c r="E37" s="2"/>
      <c r="F37" s="2"/>
      <c r="G37" s="2"/>
      <c r="H37" s="2"/>
      <c r="I37" s="2"/>
    </row>
    <row r="38" spans="1:23">
      <c r="A38" s="2"/>
      <c r="B38" s="2"/>
      <c r="C38" s="2"/>
      <c r="D38" s="2"/>
      <c r="E38" s="2"/>
      <c r="F38" s="2"/>
      <c r="G38" s="2"/>
      <c r="H38" s="2"/>
      <c r="I38" s="2"/>
    </row>
    <row r="39" spans="1:23">
      <c r="A39" s="2"/>
      <c r="B39" s="2"/>
      <c r="C39" s="2"/>
      <c r="D39" s="2"/>
      <c r="E39" s="2"/>
      <c r="F39" s="2"/>
      <c r="G39" s="2"/>
      <c r="H39" s="2"/>
      <c r="I39" s="2"/>
    </row>
    <row r="40" spans="1:23">
      <c r="A40" s="2"/>
      <c r="B40" s="2"/>
      <c r="C40" s="2"/>
      <c r="D40" s="2"/>
      <c r="E40" s="2"/>
      <c r="F40" s="2"/>
      <c r="G40" s="2"/>
      <c r="H40" s="2"/>
      <c r="I40" s="2"/>
    </row>
    <row r="41" spans="1:23">
      <c r="A41" s="2"/>
      <c r="B41" s="2"/>
      <c r="C41" s="2"/>
      <c r="D41" s="2"/>
      <c r="E41" s="2"/>
      <c r="F41" s="2"/>
      <c r="G41" s="2"/>
      <c r="H41" s="2"/>
      <c r="I41" s="2"/>
    </row>
    <row r="42" spans="1:23">
      <c r="A42" s="2"/>
      <c r="B42" s="2"/>
      <c r="C42" s="2"/>
      <c r="D42" s="2"/>
      <c r="E42" s="2"/>
      <c r="F42" s="2"/>
      <c r="G42" s="2"/>
      <c r="H42" s="2"/>
      <c r="I42" s="2"/>
    </row>
    <row r="43" spans="1:23">
      <c r="A43" s="2"/>
      <c r="B43" s="2"/>
      <c r="C43" s="2"/>
      <c r="D43" s="2"/>
      <c r="E43" s="2"/>
      <c r="F43" s="2"/>
      <c r="G43" s="2"/>
      <c r="H43" s="2"/>
      <c r="I43" s="2"/>
    </row>
    <row r="44" spans="1:23">
      <c r="A44" s="2"/>
      <c r="B44" s="2"/>
      <c r="C44" s="2"/>
      <c r="D44" s="2"/>
      <c r="E44" s="2"/>
      <c r="F44" s="2"/>
      <c r="G44" s="2"/>
      <c r="H44" s="2"/>
      <c r="I44" s="2"/>
    </row>
    <row r="45" spans="1:23">
      <c r="A45" s="2"/>
      <c r="B45" s="2"/>
      <c r="C45" s="2"/>
      <c r="D45" s="2"/>
      <c r="E45" s="2"/>
      <c r="F45" s="2"/>
      <c r="G45" s="2"/>
      <c r="H45" s="2"/>
      <c r="I45" s="2"/>
      <c r="K45" s="1326" t="s">
        <v>48</v>
      </c>
    </row>
    <row r="46" spans="1:23">
      <c r="A46" s="2"/>
      <c r="B46" s="2"/>
      <c r="C46" s="2"/>
      <c r="D46" s="2"/>
      <c r="E46" s="2"/>
      <c r="F46" s="2"/>
      <c r="G46" s="2"/>
      <c r="H46" s="2"/>
      <c r="I46" s="2"/>
      <c r="L46" s="1474" t="s">
        <v>108</v>
      </c>
      <c r="M46" s="1474" t="s">
        <v>109</v>
      </c>
      <c r="N46" s="1474" t="s">
        <v>110</v>
      </c>
      <c r="O46" s="1474" t="s">
        <v>111</v>
      </c>
      <c r="P46" s="1474" t="s">
        <v>112</v>
      </c>
      <c r="Q46" s="1474" t="s">
        <v>113</v>
      </c>
      <c r="R46" s="1474" t="s">
        <v>114</v>
      </c>
      <c r="S46" s="1474" t="s">
        <v>115</v>
      </c>
      <c r="T46" s="1474" t="s">
        <v>116</v>
      </c>
      <c r="U46" s="1474" t="s">
        <v>117</v>
      </c>
      <c r="V46" s="1474" t="s">
        <v>118</v>
      </c>
      <c r="W46" s="1474" t="s">
        <v>119</v>
      </c>
    </row>
    <row r="47" spans="1:23">
      <c r="A47" s="2"/>
      <c r="B47" s="2"/>
      <c r="C47" s="2"/>
      <c r="D47" s="2"/>
      <c r="E47" s="2"/>
      <c r="F47" s="2"/>
      <c r="G47" s="2"/>
      <c r="H47" s="2"/>
      <c r="I47" s="2"/>
      <c r="K47" s="1326" t="s">
        <v>211</v>
      </c>
      <c r="L47" s="1577">
        <f>+'5.5.3.1 '!E88</f>
        <v>11.164160169069238</v>
      </c>
      <c r="M47" s="1577">
        <f>+'5.5.3.1 '!F88</f>
        <v>11.937154575613125</v>
      </c>
      <c r="N47" s="1577">
        <f>+'5.5.3.1 '!G88</f>
        <v>11.781331152149795</v>
      </c>
      <c r="O47" s="1577">
        <f>+'5.5.3.1 '!H88</f>
        <v>11.713942439548209</v>
      </c>
      <c r="P47" s="1577">
        <f>+'5.5.3.1 '!I88</f>
        <v>11.888422712187396</v>
      </c>
      <c r="Q47" s="1577">
        <f>+'5.5.3.1 '!J88</f>
        <v>12.061367852795065</v>
      </c>
      <c r="R47" s="1577">
        <f>+'5.5.3.1 '!K88</f>
        <v>12.044897033021371</v>
      </c>
      <c r="S47" s="1577">
        <f>+'5.5.3.1 '!L88</f>
        <v>11.556929268854905</v>
      </c>
      <c r="T47" s="1577">
        <f>+'5.5.3.1 '!M88</f>
        <v>11.534062652407879</v>
      </c>
      <c r="U47" s="1577">
        <f>+'5.5.3.1 '!N88</f>
        <v>11.612599832620086</v>
      </c>
      <c r="V47" s="1577">
        <f>+'5.5.3.1 '!O88</f>
        <v>11.842572872517136</v>
      </c>
      <c r="W47" s="1577">
        <f>+'5.5.3.1 '!P88</f>
        <v>11.912868763773677</v>
      </c>
    </row>
    <row r="48" spans="1:23">
      <c r="A48" s="2"/>
      <c r="B48" s="2"/>
      <c r="C48" s="2"/>
      <c r="D48" s="2"/>
      <c r="E48" s="2"/>
      <c r="F48" s="2"/>
      <c r="G48" s="2"/>
      <c r="H48" s="2"/>
      <c r="I48" s="2"/>
      <c r="K48" s="1326" t="s">
        <v>212</v>
      </c>
      <c r="L48" s="1577">
        <f>'5.5.3.1 '!E89</f>
        <v>11.403672121356465</v>
      </c>
      <c r="M48" s="1577">
        <f>'5.5.3.1 '!F89</f>
        <v>11.753637178075223</v>
      </c>
      <c r="N48" s="1577">
        <f>'5.5.3.1 '!G89</f>
        <v>11.91423127777581</v>
      </c>
      <c r="O48" s="1577">
        <f>'5.5.3.1 '!H89</f>
        <v>11.884061204723796</v>
      </c>
      <c r="P48" s="1577">
        <f>'5.5.3.1 '!I89</f>
        <v>12.080218422218095</v>
      </c>
      <c r="Q48" s="1577">
        <f>'5.5.3.1 '!J89</f>
        <v>12.178956304543139</v>
      </c>
      <c r="R48" s="1577">
        <f>'5.5.3.1 '!K89</f>
        <v>12.261168572903056</v>
      </c>
      <c r="S48" s="1577">
        <f>'5.5.3.1 '!L89</f>
        <v>11.664391544278633</v>
      </c>
      <c r="T48" s="1577">
        <f>'5.5.3.1 '!M89</f>
        <v>11.600901176983898</v>
      </c>
      <c r="U48" s="1577">
        <f>'5.5.3.1 '!N89</f>
        <v>11.770627655315746</v>
      </c>
      <c r="V48" s="1577">
        <f>'5.5.3.1 '!O89</f>
        <v>12.087266844337483</v>
      </c>
      <c r="W48" s="1577">
        <f>'5.5.3.1 '!P89</f>
        <v>12.124151282163927</v>
      </c>
    </row>
    <row r="49" spans="1:23">
      <c r="A49" s="2"/>
      <c r="B49" s="2"/>
      <c r="C49" s="2"/>
      <c r="D49" s="2"/>
      <c r="E49" s="2"/>
      <c r="F49" s="2"/>
      <c r="G49" s="2"/>
      <c r="H49" s="2"/>
      <c r="I49" s="2"/>
      <c r="K49" s="1326" t="s">
        <v>213</v>
      </c>
      <c r="L49" s="1577">
        <f>'5.5.3.1 '!E90</f>
        <v>11.54234203983329</v>
      </c>
      <c r="M49" s="1577">
        <f>'5.5.3.1 '!F90</f>
        <v>12.121232556380383</v>
      </c>
      <c r="N49" s="1577">
        <f>'5.5.3.1 '!G90</f>
        <v>12.187270586832309</v>
      </c>
      <c r="O49" s="1577">
        <f>'5.5.3.1 '!H90</f>
        <v>12.205261871076793</v>
      </c>
      <c r="P49" s="1577">
        <f>'5.5.3.1 '!I90</f>
        <v>12.653133742227793</v>
      </c>
      <c r="Q49" s="1577">
        <f>'5.5.3.1 '!J90</f>
        <v>12.81112640565577</v>
      </c>
      <c r="R49" s="1577">
        <f>'5.5.3.1 '!K90</f>
        <v>12.636673129695424</v>
      </c>
      <c r="S49" s="1577">
        <f>'5.5.3.1 '!L90</f>
        <v>12.102793996981649</v>
      </c>
      <c r="T49" s="1577">
        <f>'5.5.3.1 '!M90</f>
        <v>12.225566197442284</v>
      </c>
      <c r="U49" s="1577">
        <f>'5.5.3.1 '!N90</f>
        <v>12.307812194505004</v>
      </c>
      <c r="V49" s="1577">
        <f>'5.5.3.1 '!O90</f>
        <v>12.736477093443726</v>
      </c>
      <c r="W49" s="1577">
        <f>'5.5.3.1 '!P90</f>
        <v>12.734465369384179</v>
      </c>
    </row>
    <row r="50" spans="1:23">
      <c r="A50" s="2"/>
      <c r="B50" s="2"/>
      <c r="C50" s="2"/>
      <c r="D50" s="2"/>
      <c r="E50" s="2"/>
      <c r="F50" s="2"/>
      <c r="G50" s="2"/>
      <c r="H50" s="2"/>
      <c r="I50" s="2"/>
    </row>
    <row r="51" spans="1:23">
      <c r="A51" s="2"/>
      <c r="B51" s="2"/>
      <c r="C51" s="2"/>
      <c r="D51" s="2"/>
      <c r="E51" s="2"/>
      <c r="F51" s="2"/>
      <c r="G51" s="2"/>
      <c r="H51" s="2"/>
      <c r="I51" s="2"/>
    </row>
    <row r="52" spans="1:23">
      <c r="A52" s="2"/>
      <c r="B52" s="2"/>
      <c r="C52" s="2"/>
      <c r="D52" s="2"/>
      <c r="E52" s="2"/>
      <c r="F52" s="2"/>
      <c r="G52" s="2"/>
      <c r="H52" s="2"/>
      <c r="I52" s="2"/>
    </row>
    <row r="53" spans="1:23">
      <c r="A53" s="2"/>
      <c r="B53" s="2"/>
      <c r="C53" s="2"/>
      <c r="D53" s="2"/>
      <c r="E53" s="2"/>
      <c r="F53" s="2"/>
      <c r="G53" s="2"/>
      <c r="H53" s="2"/>
      <c r="I53" s="2"/>
    </row>
    <row r="54" spans="1:23">
      <c r="A54" s="2"/>
      <c r="B54" s="2"/>
      <c r="C54" s="2"/>
      <c r="D54" s="2"/>
      <c r="E54" s="2"/>
      <c r="F54" s="2"/>
      <c r="G54" s="2"/>
      <c r="H54" s="2"/>
      <c r="I54" s="2"/>
      <c r="L54" s="1326" t="s">
        <v>347</v>
      </c>
    </row>
    <row r="55" spans="1:23">
      <c r="A55" s="2"/>
      <c r="B55" s="2"/>
      <c r="C55" s="2"/>
      <c r="D55" s="2"/>
      <c r="E55" s="2"/>
      <c r="F55" s="2"/>
      <c r="G55" s="2"/>
      <c r="H55" s="2"/>
      <c r="I55" s="2"/>
    </row>
    <row r="56" spans="1:23">
      <c r="A56" s="2"/>
      <c r="B56" s="2"/>
      <c r="C56" s="2"/>
      <c r="D56" s="2"/>
      <c r="E56" s="2"/>
      <c r="F56" s="2"/>
      <c r="G56" s="2"/>
      <c r="H56" s="2"/>
      <c r="I56" s="2"/>
    </row>
    <row r="57" spans="1:23">
      <c r="A57" s="2"/>
      <c r="B57" s="2"/>
      <c r="C57" s="2"/>
      <c r="D57" s="2"/>
      <c r="E57" s="2"/>
      <c r="F57" s="2"/>
      <c r="G57" s="2"/>
      <c r="H57" s="2"/>
      <c r="I57" s="2"/>
    </row>
    <row r="58" spans="1:23">
      <c r="A58" s="2"/>
      <c r="B58" s="2"/>
      <c r="C58" s="2"/>
      <c r="D58" s="2"/>
      <c r="E58" s="2"/>
      <c r="F58" s="2"/>
      <c r="G58" s="2"/>
      <c r="H58" s="2"/>
      <c r="I58" s="2"/>
    </row>
    <row r="59" spans="1:23">
      <c r="A59" s="2"/>
      <c r="B59" s="2"/>
      <c r="C59" s="2"/>
      <c r="D59" s="2"/>
      <c r="E59" s="2"/>
      <c r="F59" s="2"/>
      <c r="G59" s="2"/>
      <c r="H59" s="2"/>
      <c r="I59" s="2"/>
    </row>
    <row r="60" spans="1:23">
      <c r="A60" s="2"/>
      <c r="B60" s="2"/>
      <c r="C60" s="2"/>
      <c r="D60" s="2"/>
      <c r="E60" s="2"/>
      <c r="F60" s="2"/>
      <c r="G60" s="2"/>
      <c r="H60" s="2"/>
      <c r="I60" s="2"/>
    </row>
    <row r="61" spans="1:23">
      <c r="A61" s="2"/>
      <c r="B61" s="2"/>
      <c r="C61" s="2"/>
      <c r="D61" s="2"/>
      <c r="E61" s="2"/>
      <c r="F61" s="2"/>
      <c r="G61" s="2"/>
      <c r="H61" s="2"/>
      <c r="I61" s="2"/>
    </row>
    <row r="62" spans="1:23">
      <c r="A62" s="2"/>
      <c r="B62" s="2"/>
      <c r="C62" s="2"/>
      <c r="D62" s="2"/>
      <c r="E62" s="2"/>
      <c r="F62" s="2"/>
      <c r="G62" s="2"/>
      <c r="H62" s="2"/>
      <c r="I62" s="2"/>
    </row>
    <row r="63" spans="1:23">
      <c r="A63" s="2"/>
      <c r="B63" s="2"/>
      <c r="C63" s="2"/>
      <c r="D63" s="2"/>
      <c r="E63" s="2"/>
      <c r="F63" s="2"/>
      <c r="G63" s="2"/>
      <c r="H63" s="2"/>
      <c r="I63" s="2"/>
    </row>
    <row r="64" spans="1:23">
      <c r="A64" s="2"/>
      <c r="B64" s="2"/>
      <c r="C64" s="2"/>
      <c r="D64" s="2"/>
      <c r="E64" s="2"/>
      <c r="F64" s="2"/>
      <c r="G64" s="2"/>
      <c r="H64" s="2"/>
      <c r="I64" s="2"/>
    </row>
  </sheetData>
  <pageMargins left="0.796875" right="0.78802083333333328" top="0.74803149606299213" bottom="0.43307086614173229" header="0" footer="0"/>
  <pageSetup paperSize="9" scale="94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pageSetUpPr fitToPage="1"/>
  </sheetPr>
  <dimension ref="A1:Y93"/>
  <sheetViews>
    <sheetView view="pageBreakPreview" zoomScale="90" zoomScaleNormal="115" zoomScaleSheetLayoutView="90" workbookViewId="0">
      <selection activeCell="L62" sqref="L62"/>
    </sheetView>
  </sheetViews>
  <sheetFormatPr baseColWidth="10" defaultColWidth="11.42578125" defaultRowHeight="12.75"/>
  <cols>
    <col min="1" max="1" width="3.140625" style="299" customWidth="1"/>
    <col min="2" max="2" width="17.85546875" style="297" customWidth="1"/>
    <col min="3" max="3" width="12.140625" style="297" customWidth="1"/>
    <col min="4" max="4" width="14.140625" style="297" customWidth="1"/>
    <col min="5" max="5" width="20.5703125" style="297" bestFit="1" customWidth="1"/>
    <col min="6" max="6" width="20.5703125" style="299" bestFit="1" customWidth="1"/>
    <col min="7" max="10" width="11.42578125" style="299"/>
    <col min="11" max="11" width="11.42578125" style="1335"/>
    <col min="12" max="12" width="10.140625" style="1335" customWidth="1"/>
    <col min="13" max="13" width="12" style="1335" customWidth="1"/>
    <col min="14" max="14" width="12.85546875" style="1335" customWidth="1"/>
    <col min="15" max="15" width="22.42578125" style="1335" bestFit="1" customWidth="1"/>
    <col min="16" max="16" width="16.42578125" style="1335" customWidth="1"/>
    <col min="17" max="17" width="21.7109375" style="1335" bestFit="1" customWidth="1"/>
    <col min="18" max="18" width="23.7109375" style="1335" bestFit="1" customWidth="1"/>
    <col min="19" max="19" width="21.7109375" style="1335" bestFit="1" customWidth="1"/>
    <col min="20" max="21" width="11.42578125" style="1335"/>
    <col min="22" max="22" width="13.5703125" style="1335" bestFit="1" customWidth="1"/>
    <col min="23" max="23" width="11.42578125" style="1335"/>
    <col min="24" max="25" width="11.42578125" style="1337"/>
    <col min="26" max="16384" width="11.42578125" style="297"/>
  </cols>
  <sheetData>
    <row r="1" spans="1:20" ht="18">
      <c r="A1" s="1864" t="s">
        <v>284</v>
      </c>
      <c r="B1" s="1864"/>
      <c r="C1" s="1864"/>
      <c r="D1" s="1864"/>
      <c r="E1" s="1864"/>
      <c r="F1" s="1864"/>
      <c r="G1" s="1864"/>
      <c r="H1" s="1864"/>
      <c r="I1" s="1864"/>
      <c r="K1" s="1334"/>
      <c r="P1" s="1861" t="s">
        <v>166</v>
      </c>
      <c r="Q1" s="1861"/>
      <c r="R1" s="1861"/>
      <c r="S1" s="1861"/>
      <c r="T1" s="1336"/>
    </row>
    <row r="2" spans="1:20">
      <c r="J2" s="298"/>
      <c r="K2" s="1338"/>
      <c r="P2" s="1859" t="s">
        <v>281</v>
      </c>
      <c r="Q2" s="1859" t="s">
        <v>50</v>
      </c>
      <c r="R2" s="1860"/>
      <c r="S2" s="1860"/>
      <c r="T2" s="1495"/>
    </row>
    <row r="3" spans="1:20" ht="15.75">
      <c r="B3" s="1865" t="s">
        <v>67</v>
      </c>
      <c r="C3" s="1865"/>
      <c r="D3" s="1865"/>
      <c r="E3" s="1865"/>
      <c r="F3" s="1865"/>
      <c r="G3" s="1865"/>
      <c r="H3" s="1865"/>
      <c r="I3" s="1865"/>
      <c r="J3" s="1865"/>
      <c r="K3" s="1339"/>
      <c r="P3" s="1859" t="s">
        <v>259</v>
      </c>
      <c r="Q3" s="1859" t="s">
        <v>50</v>
      </c>
      <c r="R3" s="1860"/>
      <c r="S3" s="1860"/>
      <c r="T3" s="1495"/>
    </row>
    <row r="4" spans="1:20">
      <c r="B4" s="300"/>
      <c r="C4" s="299"/>
      <c r="D4" s="299"/>
      <c r="E4" s="299"/>
      <c r="P4" s="1859" t="s">
        <v>261</v>
      </c>
      <c r="Q4" s="1859" t="s">
        <v>50</v>
      </c>
      <c r="R4" s="1860"/>
      <c r="S4" s="1860"/>
      <c r="T4" s="1495"/>
    </row>
    <row r="5" spans="1:20" ht="12.75" customHeight="1">
      <c r="B5" s="301" t="s">
        <v>68</v>
      </c>
      <c r="C5" s="302"/>
      <c r="D5" s="302"/>
      <c r="E5" s="302"/>
      <c r="F5" s="302"/>
      <c r="P5" s="1859" t="s">
        <v>318</v>
      </c>
      <c r="Q5" s="1859" t="s">
        <v>50</v>
      </c>
      <c r="R5" s="1860"/>
      <c r="S5" s="1860"/>
      <c r="T5" s="1495"/>
    </row>
    <row r="6" spans="1:20" ht="25.5" customHeight="1" thickBot="1">
      <c r="B6" s="299"/>
      <c r="C6" s="299"/>
      <c r="D6" s="299"/>
      <c r="E6" s="299"/>
      <c r="P6" s="1862" t="s">
        <v>264</v>
      </c>
      <c r="Q6" s="1863" t="s">
        <v>283</v>
      </c>
      <c r="R6" s="1863"/>
      <c r="S6" s="1863"/>
      <c r="T6" s="1336"/>
    </row>
    <row r="7" spans="1:20" ht="18.75" customHeight="1">
      <c r="B7" s="1638" t="s">
        <v>69</v>
      </c>
      <c r="C7" s="1639" t="s">
        <v>70</v>
      </c>
      <c r="D7" s="1639" t="s">
        <v>71</v>
      </c>
      <c r="E7" s="1640" t="s">
        <v>50</v>
      </c>
      <c r="P7" s="1862"/>
      <c r="Q7" s="1863" t="s">
        <v>263</v>
      </c>
      <c r="R7" s="1863"/>
      <c r="S7" s="1863"/>
      <c r="T7" s="1336"/>
    </row>
    <row r="8" spans="1:20" ht="13.5" thickBot="1">
      <c r="B8" s="1641" t="s">
        <v>72</v>
      </c>
      <c r="C8" s="1642"/>
      <c r="D8" s="1642"/>
      <c r="E8" s="1643"/>
      <c r="L8" s="1340"/>
      <c r="M8" s="1340" t="s">
        <v>70</v>
      </c>
      <c r="N8" s="1340" t="s">
        <v>71</v>
      </c>
      <c r="P8" s="1862"/>
      <c r="Q8" s="1863" t="s">
        <v>262</v>
      </c>
      <c r="R8" s="1863"/>
      <c r="S8" s="1863"/>
      <c r="T8" s="1336"/>
    </row>
    <row r="9" spans="1:20">
      <c r="B9" s="304"/>
      <c r="C9" s="393"/>
      <c r="D9" s="394"/>
      <c r="E9" s="305"/>
      <c r="L9" s="1341" t="s">
        <v>44</v>
      </c>
      <c r="M9" s="1342" t="str">
        <f>+C10</f>
        <v/>
      </c>
      <c r="N9" s="1342">
        <f>+D10</f>
        <v>19137.950690000001</v>
      </c>
      <c r="P9" s="1862"/>
      <c r="Q9" s="1343" t="s">
        <v>273</v>
      </c>
      <c r="R9" s="1343" t="s">
        <v>266</v>
      </c>
      <c r="S9" s="1343" t="s">
        <v>50</v>
      </c>
      <c r="T9" s="1336"/>
    </row>
    <row r="10" spans="1:20">
      <c r="B10" s="306" t="s">
        <v>44</v>
      </c>
      <c r="C10" s="307" t="str">
        <f>+IF(Q10&lt;&gt;"",Q10,"")</f>
        <v/>
      </c>
      <c r="D10" s="308">
        <f>+IF(R10&lt;&gt;"",R10,"")</f>
        <v>19137.950690000001</v>
      </c>
      <c r="E10" s="309">
        <f>SUM(C10:D10)</f>
        <v>19137.950690000001</v>
      </c>
      <c r="L10" s="1341" t="s">
        <v>45</v>
      </c>
      <c r="M10" s="1342">
        <f>+C12</f>
        <v>25065.713250000001</v>
      </c>
      <c r="N10" s="1342">
        <f>+D12</f>
        <v>3217.0739720000001</v>
      </c>
      <c r="P10" s="1344" t="s">
        <v>197</v>
      </c>
      <c r="Q10" s="1342"/>
      <c r="R10" s="1342">
        <v>19137.950690000001</v>
      </c>
      <c r="S10" s="1342">
        <v>19137.950690000001</v>
      </c>
      <c r="T10" s="1336"/>
    </row>
    <row r="11" spans="1:20">
      <c r="B11" s="310"/>
      <c r="C11" s="311"/>
      <c r="D11" s="312"/>
      <c r="E11" s="313">
        <f>E10/E14</f>
        <v>0.40357766522981647</v>
      </c>
      <c r="L11" s="1345"/>
      <c r="P11" s="1344" t="s">
        <v>196</v>
      </c>
      <c r="Q11" s="1342">
        <v>25065.713250000001</v>
      </c>
      <c r="R11" s="1342">
        <v>3217.0739720000001</v>
      </c>
      <c r="S11" s="1342">
        <v>28282.787230000002</v>
      </c>
      <c r="T11" s="1336"/>
    </row>
    <row r="12" spans="1:20">
      <c r="B12" s="306" t="s">
        <v>45</v>
      </c>
      <c r="C12" s="314">
        <f>+IF(Q11&lt;&gt;"",Q11,"")</f>
        <v>25065.713250000001</v>
      </c>
      <c r="D12" s="308">
        <f>+IF(R11&lt;&gt;"",R11,"")</f>
        <v>3217.0739720000001</v>
      </c>
      <c r="E12" s="309">
        <f>SUM(C12:D12)</f>
        <v>28282.787221999999</v>
      </c>
      <c r="L12" s="1345"/>
      <c r="P12" s="1344" t="s">
        <v>50</v>
      </c>
      <c r="Q12" s="1342">
        <v>25065.713250000001</v>
      </c>
      <c r="R12" s="1342">
        <v>22355.024659999999</v>
      </c>
      <c r="S12" s="1342">
        <v>47420.73792</v>
      </c>
      <c r="T12" s="1336"/>
    </row>
    <row r="13" spans="1:20" ht="13.5" thickBot="1">
      <c r="B13" s="315"/>
      <c r="C13" s="316"/>
      <c r="D13" s="317"/>
      <c r="E13" s="318">
        <f>E12/E14</f>
        <v>0.59642233477018358</v>
      </c>
      <c r="L13" s="1326"/>
      <c r="M13" s="1326"/>
      <c r="N13" s="1326"/>
      <c r="O13" s="1326"/>
    </row>
    <row r="14" spans="1:20" ht="15.75" thickTop="1">
      <c r="B14" s="319" t="s">
        <v>73</v>
      </c>
      <c r="C14" s="320">
        <f>SUM(C12,C10)</f>
        <v>25065.713250000001</v>
      </c>
      <c r="D14" s="320">
        <f>SUM(D12,D10)</f>
        <v>22355.024662000003</v>
      </c>
      <c r="E14" s="321">
        <f>E10+E12</f>
        <v>47420.737911999997</v>
      </c>
      <c r="L14" s="1326"/>
      <c r="M14" s="1326"/>
      <c r="N14" s="1326"/>
      <c r="O14" s="1326"/>
    </row>
    <row r="15" spans="1:20" ht="13.5" thickBot="1">
      <c r="B15" s="322"/>
      <c r="C15" s="323">
        <f>C14/E14</f>
        <v>0.52858125692845925</v>
      </c>
      <c r="D15" s="323">
        <f>D14/E14</f>
        <v>0.47141874307154086</v>
      </c>
      <c r="E15" s="324"/>
      <c r="L15" s="1326"/>
      <c r="M15" s="1326"/>
      <c r="N15" s="1326"/>
      <c r="O15" s="1326"/>
    </row>
    <row r="16" spans="1:20">
      <c r="B16" s="299"/>
      <c r="C16" s="299"/>
      <c r="D16" s="299"/>
      <c r="E16" s="299"/>
      <c r="L16" s="1326"/>
      <c r="M16" s="1326"/>
      <c r="N16" s="1326"/>
      <c r="O16" s="1326"/>
    </row>
    <row r="17" spans="2:20">
      <c r="B17" s="299"/>
      <c r="C17" s="299"/>
      <c r="D17" s="303"/>
      <c r="E17" s="325"/>
      <c r="L17" s="1326"/>
      <c r="M17" s="1326"/>
      <c r="N17" s="1326"/>
      <c r="O17" s="1326"/>
    </row>
    <row r="18" spans="2:20">
      <c r="B18" s="299"/>
      <c r="C18" s="326"/>
      <c r="D18" s="299"/>
      <c r="E18" s="327"/>
      <c r="L18" s="1326"/>
      <c r="M18" s="1326"/>
      <c r="N18" s="1326"/>
      <c r="O18" s="1326"/>
    </row>
    <row r="19" spans="2:20">
      <c r="B19" s="299"/>
      <c r="C19" s="299"/>
      <c r="D19" s="326"/>
      <c r="E19" s="326"/>
      <c r="L19" s="1326"/>
      <c r="M19" s="1326"/>
      <c r="N19" s="1326"/>
      <c r="O19" s="1326"/>
    </row>
    <row r="20" spans="2:20">
      <c r="B20" s="299"/>
      <c r="C20" s="299"/>
      <c r="D20" s="326"/>
      <c r="E20" s="299"/>
      <c r="L20" s="1326"/>
      <c r="M20" s="1326"/>
      <c r="N20" s="1326"/>
      <c r="O20" s="1326"/>
    </row>
    <row r="21" spans="2:20">
      <c r="B21" s="299"/>
      <c r="C21" s="299"/>
      <c r="D21" s="326"/>
      <c r="E21" s="299"/>
      <c r="L21" s="1326"/>
      <c r="M21" s="1326"/>
      <c r="N21" s="1326"/>
      <c r="O21" s="1326"/>
    </row>
    <row r="22" spans="2:20">
      <c r="B22" s="299"/>
      <c r="C22" s="299"/>
      <c r="D22" s="299"/>
      <c r="E22" s="299"/>
    </row>
    <row r="23" spans="2:20" ht="15">
      <c r="B23" s="299"/>
      <c r="C23" s="299"/>
      <c r="D23" s="299"/>
      <c r="E23" s="299"/>
      <c r="P23" s="1861" t="s">
        <v>166</v>
      </c>
      <c r="Q23" s="1861"/>
      <c r="R23" s="1861"/>
      <c r="S23" s="1861"/>
      <c r="T23" s="1336"/>
    </row>
    <row r="24" spans="2:20">
      <c r="B24" s="299"/>
      <c r="C24" s="299"/>
      <c r="D24" s="299"/>
      <c r="E24" s="299"/>
      <c r="P24" s="1859" t="s">
        <v>281</v>
      </c>
      <c r="Q24" s="1859" t="s">
        <v>50</v>
      </c>
      <c r="R24" s="1860"/>
      <c r="S24" s="1860"/>
      <c r="T24" s="1495"/>
    </row>
    <row r="25" spans="2:20">
      <c r="B25" s="299"/>
      <c r="C25" s="299"/>
      <c r="D25" s="299"/>
      <c r="E25" s="299"/>
      <c r="P25" s="1859" t="s">
        <v>259</v>
      </c>
      <c r="Q25" s="1859" t="s">
        <v>50</v>
      </c>
      <c r="R25" s="1860"/>
      <c r="S25" s="1860"/>
      <c r="T25" s="1860"/>
    </row>
    <row r="26" spans="2:20">
      <c r="B26" s="299"/>
      <c r="C26" s="299"/>
      <c r="D26" s="299"/>
      <c r="E26" s="299"/>
      <c r="P26" s="1859" t="s">
        <v>282</v>
      </c>
      <c r="Q26" s="1859" t="s">
        <v>50</v>
      </c>
      <c r="R26" s="1860"/>
      <c r="S26" s="1860"/>
      <c r="T26" s="1860"/>
    </row>
    <row r="27" spans="2:20">
      <c r="B27" s="301" t="s">
        <v>74</v>
      </c>
      <c r="C27" s="302"/>
      <c r="D27" s="302"/>
      <c r="E27" s="302"/>
      <c r="F27" s="302"/>
      <c r="P27" s="1859" t="s">
        <v>318</v>
      </c>
      <c r="Q27" s="1859" t="s">
        <v>50</v>
      </c>
      <c r="R27" s="1860"/>
      <c r="S27" s="1860"/>
      <c r="T27" s="1860"/>
    </row>
    <row r="28" spans="2:20" ht="25.5" customHeight="1" thickBot="1">
      <c r="B28" s="299"/>
      <c r="C28" s="299"/>
      <c r="D28" s="299"/>
      <c r="E28" s="299"/>
      <c r="P28" s="1859" t="s">
        <v>285</v>
      </c>
      <c r="Q28" s="1859" t="s">
        <v>50</v>
      </c>
      <c r="R28" s="1860"/>
      <c r="S28" s="1860"/>
      <c r="T28" s="1860"/>
    </row>
    <row r="29" spans="2:20" ht="18" customHeight="1">
      <c r="B29" s="1638" t="s">
        <v>75</v>
      </c>
      <c r="C29" s="1639" t="s">
        <v>70</v>
      </c>
      <c r="D29" s="1639" t="s">
        <v>71</v>
      </c>
      <c r="E29" s="1640" t="s">
        <v>50</v>
      </c>
      <c r="P29" s="1862" t="s">
        <v>286</v>
      </c>
      <c r="Q29" s="1863" t="s">
        <v>283</v>
      </c>
      <c r="R29" s="1863"/>
      <c r="S29" s="1863"/>
      <c r="T29" s="1336"/>
    </row>
    <row r="30" spans="2:20" ht="18" customHeight="1" thickBot="1">
      <c r="B30" s="1641" t="s">
        <v>76</v>
      </c>
      <c r="C30" s="1642"/>
      <c r="D30" s="1642"/>
      <c r="E30" s="1643"/>
      <c r="L30" s="1340"/>
      <c r="M30" s="1340" t="s">
        <v>77</v>
      </c>
      <c r="N30" s="1340" t="s">
        <v>78</v>
      </c>
      <c r="P30" s="1862"/>
      <c r="Q30" s="1863" t="s">
        <v>263</v>
      </c>
      <c r="R30" s="1863"/>
      <c r="S30" s="1863"/>
      <c r="T30" s="1336"/>
    </row>
    <row r="31" spans="2:20">
      <c r="B31" s="304"/>
      <c r="C31" s="393"/>
      <c r="D31" s="394"/>
      <c r="E31" s="305"/>
      <c r="L31" s="1341" t="s">
        <v>70</v>
      </c>
      <c r="M31" s="1342">
        <f>+C32</f>
        <v>25065.713250000001</v>
      </c>
      <c r="N31" s="1342">
        <f>+C34</f>
        <v>0</v>
      </c>
      <c r="P31" s="1862"/>
      <c r="Q31" s="1863" t="s">
        <v>262</v>
      </c>
      <c r="R31" s="1863"/>
      <c r="S31" s="1863"/>
      <c r="T31" s="1336"/>
    </row>
    <row r="32" spans="2:20">
      <c r="B32" s="306" t="s">
        <v>77</v>
      </c>
      <c r="C32" s="307">
        <f>+IF(Q33&lt;&gt;"",Q33,"")</f>
        <v>25065.713250000001</v>
      </c>
      <c r="D32" s="330">
        <f>+IF(R33&lt;&gt;"",R33,"")</f>
        <v>21961.079470000001</v>
      </c>
      <c r="E32" s="309">
        <f>SUM(C32:D32)</f>
        <v>47026.792719999998</v>
      </c>
      <c r="L32" s="1341" t="s">
        <v>71</v>
      </c>
      <c r="M32" s="1342">
        <f>+D32</f>
        <v>21961.079470000001</v>
      </c>
      <c r="N32" s="1342">
        <f>+D34</f>
        <v>393.94519159999999</v>
      </c>
      <c r="P32" s="1862"/>
      <c r="Q32" s="1343" t="s">
        <v>273</v>
      </c>
      <c r="R32" s="1343" t="s">
        <v>266</v>
      </c>
      <c r="S32" s="1343" t="s">
        <v>50</v>
      </c>
      <c r="T32" s="1336"/>
    </row>
    <row r="33" spans="2:20">
      <c r="B33" s="306"/>
      <c r="C33" s="332"/>
      <c r="D33" s="333"/>
      <c r="E33" s="313">
        <f>E32/E36</f>
        <v>0.99169255458794459</v>
      </c>
      <c r="P33" s="1344" t="s">
        <v>77</v>
      </c>
      <c r="Q33" s="1342">
        <v>25065.713250000001</v>
      </c>
      <c r="R33" s="1342">
        <v>21961.079470000001</v>
      </c>
      <c r="S33" s="1342">
        <v>47026.792730000001</v>
      </c>
      <c r="T33" s="1324"/>
    </row>
    <row r="34" spans="2:20">
      <c r="B34" s="306" t="s">
        <v>78</v>
      </c>
      <c r="C34" s="329"/>
      <c r="D34" s="334">
        <f>+IF(R34&lt;&gt;"",R34,"")</f>
        <v>393.94519159999999</v>
      </c>
      <c r="E34" s="309">
        <f>SUM(C34:D34)</f>
        <v>393.94519159999999</v>
      </c>
      <c r="P34" s="1344" t="s">
        <v>287</v>
      </c>
      <c r="Q34" s="1342"/>
      <c r="R34" s="1342">
        <v>393.94519159999999</v>
      </c>
      <c r="S34" s="1342">
        <v>393.94519159999999</v>
      </c>
      <c r="T34" s="1324"/>
    </row>
    <row r="35" spans="2:20" ht="13.5" thickBot="1">
      <c r="B35" s="315"/>
      <c r="C35" s="335"/>
      <c r="D35" s="317"/>
      <c r="E35" s="318">
        <f>E34/E36</f>
        <v>8.3074454120553361E-3</v>
      </c>
      <c r="P35" s="1344" t="s">
        <v>50</v>
      </c>
      <c r="Q35" s="1342">
        <v>25065.713250000001</v>
      </c>
      <c r="R35" s="1342">
        <v>22355.024659999999</v>
      </c>
      <c r="S35" s="1342">
        <v>47420.73792</v>
      </c>
      <c r="T35" s="1324"/>
    </row>
    <row r="36" spans="2:20" ht="15.75" thickTop="1">
      <c r="B36" s="319" t="s">
        <v>73</v>
      </c>
      <c r="C36" s="320">
        <f>SUM(C32:C34)</f>
        <v>25065.713250000001</v>
      </c>
      <c r="D36" s="320">
        <f>SUM(D32,D34)</f>
        <v>22355.0246616</v>
      </c>
      <c r="E36" s="321">
        <f>SUM(C36:D36)</f>
        <v>47420.737911600001</v>
      </c>
      <c r="L36" s="1326"/>
      <c r="M36" s="1326"/>
      <c r="N36" s="1326"/>
      <c r="O36" s="1326"/>
      <c r="P36" s="1344"/>
      <c r="Q36" s="1346"/>
      <c r="R36" s="1346"/>
      <c r="S36" s="1346"/>
      <c r="T36" s="1336"/>
    </row>
    <row r="37" spans="2:20" ht="13.5" thickBot="1">
      <c r="B37" s="322"/>
      <c r="C37" s="1194">
        <f>C36/E36</f>
        <v>0.52858125693291791</v>
      </c>
      <c r="D37" s="1195">
        <f>D36/E36</f>
        <v>0.47141874306708209</v>
      </c>
      <c r="E37" s="324"/>
      <c r="L37" s="1326"/>
      <c r="M37" s="1326"/>
      <c r="N37" s="1326"/>
      <c r="O37" s="1326"/>
    </row>
    <row r="38" spans="2:20">
      <c r="B38" s="337"/>
      <c r="C38" s="338"/>
      <c r="D38" s="338"/>
      <c r="E38" s="326"/>
      <c r="L38" s="1326"/>
      <c r="M38" s="1326"/>
      <c r="N38" s="1326"/>
      <c r="O38" s="1326"/>
    </row>
    <row r="39" spans="2:20">
      <c r="B39" s="299"/>
      <c r="C39" s="299"/>
      <c r="D39" s="299"/>
      <c r="E39" s="299"/>
      <c r="L39" s="1326"/>
      <c r="M39" s="1326"/>
      <c r="N39" s="1326"/>
      <c r="O39" s="1326"/>
    </row>
    <row r="40" spans="2:20">
      <c r="B40" s="299"/>
      <c r="C40" s="299"/>
      <c r="D40" s="299"/>
      <c r="E40" s="299"/>
      <c r="L40" s="1326"/>
      <c r="M40" s="1326"/>
      <c r="N40" s="1326"/>
      <c r="O40" s="1326"/>
    </row>
    <row r="41" spans="2:20">
      <c r="B41" s="299"/>
      <c r="C41" s="299"/>
      <c r="D41" s="339"/>
      <c r="E41" s="299"/>
      <c r="L41" s="1326"/>
      <c r="M41" s="1326"/>
      <c r="N41" s="1326"/>
      <c r="O41" s="1326"/>
    </row>
    <row r="42" spans="2:20" ht="15">
      <c r="B42" s="299"/>
      <c r="C42" s="29"/>
      <c r="D42" s="299"/>
      <c r="E42" s="299"/>
      <c r="F42" s="337"/>
      <c r="L42" s="1326"/>
      <c r="M42" s="1326"/>
      <c r="N42" s="1326"/>
      <c r="O42" s="1326"/>
    </row>
    <row r="43" spans="2:20">
      <c r="B43" s="299"/>
      <c r="C43" s="299"/>
      <c r="D43" s="299"/>
      <c r="E43" s="337"/>
      <c r="F43" s="337"/>
      <c r="L43" s="1326"/>
      <c r="M43" s="1326"/>
      <c r="N43" s="1326"/>
      <c r="O43" s="1326"/>
    </row>
    <row r="44" spans="2:20">
      <c r="B44" s="299"/>
      <c r="C44" s="299"/>
      <c r="D44" s="299"/>
      <c r="E44" s="337"/>
      <c r="F44" s="340"/>
      <c r="L44" s="1326"/>
      <c r="M44" s="1326"/>
      <c r="N44" s="1326"/>
      <c r="O44" s="1326"/>
    </row>
    <row r="45" spans="2:20">
      <c r="B45" s="299"/>
      <c r="C45" s="299"/>
      <c r="D45" s="299"/>
      <c r="E45" s="299"/>
      <c r="L45" s="1326"/>
      <c r="M45" s="1326"/>
      <c r="N45" s="1326"/>
      <c r="O45" s="1326"/>
    </row>
    <row r="46" spans="2:20">
      <c r="B46" s="299"/>
      <c r="C46" s="299"/>
      <c r="D46" s="299"/>
      <c r="E46" s="299"/>
      <c r="L46" s="1326"/>
      <c r="M46" s="1326"/>
      <c r="N46" s="1326"/>
      <c r="O46" s="1326"/>
    </row>
    <row r="47" spans="2:20">
      <c r="B47" s="299"/>
      <c r="C47" s="299"/>
      <c r="D47" s="299"/>
      <c r="E47" s="299"/>
      <c r="L47" s="1326"/>
      <c r="M47" s="1326"/>
      <c r="N47" s="1326"/>
      <c r="O47" s="1326"/>
    </row>
    <row r="48" spans="2:20" ht="15">
      <c r="B48" s="299"/>
      <c r="C48" s="299"/>
      <c r="D48" s="299"/>
      <c r="E48" s="299"/>
      <c r="L48" s="1326"/>
      <c r="M48" s="1326"/>
      <c r="N48" s="1326"/>
      <c r="O48" s="1326"/>
      <c r="P48" s="1861" t="s">
        <v>166</v>
      </c>
      <c r="Q48" s="1861"/>
      <c r="R48" s="1861"/>
      <c r="S48" s="1861"/>
      <c r="T48" s="1336"/>
    </row>
    <row r="49" spans="2:20">
      <c r="B49" s="1866" t="s">
        <v>79</v>
      </c>
      <c r="C49" s="1866"/>
      <c r="D49" s="1866"/>
      <c r="E49" s="1866"/>
      <c r="F49" s="1866"/>
      <c r="G49" s="1866"/>
      <c r="H49" s="1866"/>
      <c r="I49" s="1866"/>
      <c r="J49" s="1866"/>
      <c r="K49" s="1338"/>
      <c r="L49" s="1326"/>
      <c r="M49" s="1326"/>
      <c r="N49" s="1326"/>
      <c r="O49" s="1326"/>
      <c r="P49" s="1859" t="s">
        <v>259</v>
      </c>
      <c r="Q49" s="1859" t="s">
        <v>50</v>
      </c>
      <c r="R49" s="1860"/>
      <c r="S49" s="1860"/>
      <c r="T49" s="1495"/>
    </row>
    <row r="50" spans="2:20" ht="25.5" customHeight="1" thickBot="1">
      <c r="B50" s="299"/>
      <c r="C50" s="299"/>
      <c r="D50" s="299"/>
      <c r="E50" s="299"/>
      <c r="L50" s="1326"/>
      <c r="M50" s="1326"/>
      <c r="N50" s="1326"/>
      <c r="O50" s="1326"/>
      <c r="P50" s="1859" t="s">
        <v>282</v>
      </c>
      <c r="Q50" s="1859" t="s">
        <v>50</v>
      </c>
      <c r="R50" s="1860"/>
      <c r="S50" s="1860"/>
      <c r="T50" s="1860"/>
    </row>
    <row r="51" spans="2:20" ht="18.75" customHeight="1">
      <c r="B51" s="1638" t="s">
        <v>69</v>
      </c>
      <c r="C51" s="1639" t="s">
        <v>70</v>
      </c>
      <c r="D51" s="1639" t="s">
        <v>71</v>
      </c>
      <c r="E51" s="1640" t="s">
        <v>50</v>
      </c>
      <c r="P51" s="1859" t="s">
        <v>318</v>
      </c>
      <c r="Q51" s="1859" t="s">
        <v>50</v>
      </c>
      <c r="R51" s="1860"/>
      <c r="S51" s="1860"/>
      <c r="T51" s="1495"/>
    </row>
    <row r="52" spans="2:20" ht="18.75" customHeight="1" thickBot="1">
      <c r="B52" s="1641" t="s">
        <v>247</v>
      </c>
      <c r="C52" s="1642"/>
      <c r="D52" s="1642"/>
      <c r="E52" s="1643"/>
      <c r="M52" s="1335" t="s">
        <v>70</v>
      </c>
      <c r="N52" s="1335" t="s">
        <v>71</v>
      </c>
      <c r="P52" s="1859" t="s">
        <v>285</v>
      </c>
      <c r="Q52" s="1859" t="s">
        <v>50</v>
      </c>
      <c r="R52" s="1860"/>
      <c r="S52" s="1860"/>
      <c r="T52" s="1495"/>
    </row>
    <row r="53" spans="2:20">
      <c r="B53" s="304"/>
      <c r="C53" s="393"/>
      <c r="D53" s="394"/>
      <c r="E53" s="305"/>
      <c r="L53" s="1335" t="s">
        <v>46</v>
      </c>
      <c r="M53" s="1342">
        <f>+C54</f>
        <v>17402.388650000001</v>
      </c>
      <c r="N53" s="1342">
        <f>+D54</f>
        <v>25.765206200000002</v>
      </c>
      <c r="P53" s="1859" t="s">
        <v>261</v>
      </c>
      <c r="Q53" s="1859" t="s">
        <v>50</v>
      </c>
      <c r="R53" s="1860"/>
      <c r="S53" s="1860"/>
      <c r="T53" s="1860"/>
    </row>
    <row r="54" spans="2:20">
      <c r="B54" s="306" t="s">
        <v>46</v>
      </c>
      <c r="C54" s="307">
        <f>+IF(Q58&lt;&gt;"",Q58,"")</f>
        <v>17402.388650000001</v>
      </c>
      <c r="D54" s="308">
        <f>+IF(R58&lt;&gt;"",R58,"")</f>
        <v>25.765206200000002</v>
      </c>
      <c r="E54" s="331">
        <f>SUM(C54:D54)</f>
        <v>17428.153856200002</v>
      </c>
      <c r="L54" s="1335" t="s">
        <v>47</v>
      </c>
      <c r="M54" s="1342">
        <f>+C56</f>
        <v>1745.64391</v>
      </c>
      <c r="N54" s="1342">
        <f>+D56</f>
        <v>296.87315380000001</v>
      </c>
      <c r="P54" s="1862" t="s">
        <v>265</v>
      </c>
      <c r="Q54" s="1863" t="s">
        <v>283</v>
      </c>
      <c r="R54" s="1863"/>
      <c r="S54" s="1863"/>
      <c r="T54" s="1336"/>
    </row>
    <row r="55" spans="2:20">
      <c r="B55" s="306"/>
      <c r="C55" s="341"/>
      <c r="D55" s="342"/>
      <c r="E55" s="343">
        <f>+E54/E62</f>
        <v>0.36752177674104641</v>
      </c>
      <c r="L55" s="1335" t="s">
        <v>48</v>
      </c>
      <c r="M55" s="1342">
        <f>+C58</f>
        <v>5917.680695</v>
      </c>
      <c r="N55" s="1342">
        <f>+D58</f>
        <v>7328.1681189999999</v>
      </c>
      <c r="P55" s="1862"/>
      <c r="Q55" s="1863" t="s">
        <v>263</v>
      </c>
      <c r="R55" s="1863"/>
      <c r="S55" s="1863"/>
      <c r="T55" s="1336"/>
    </row>
    <row r="56" spans="2:20">
      <c r="B56" s="306" t="s">
        <v>47</v>
      </c>
      <c r="C56" s="307">
        <f>+IF(Q59&lt;&gt;"",Q59,"")</f>
        <v>1745.64391</v>
      </c>
      <c r="D56" s="308">
        <f>+IF(R59&lt;&gt;"",R59,"")</f>
        <v>296.87315380000001</v>
      </c>
      <c r="E56" s="331">
        <f>SUM(C56:D56)</f>
        <v>2042.5170638</v>
      </c>
      <c r="L56" s="1335" t="s">
        <v>49</v>
      </c>
      <c r="M56" s="1342"/>
      <c r="N56" s="1342">
        <f>+D60</f>
        <v>14704.21819</v>
      </c>
      <c r="P56" s="1862"/>
      <c r="Q56" s="1863" t="s">
        <v>262</v>
      </c>
      <c r="R56" s="1863"/>
      <c r="S56" s="1863"/>
      <c r="T56" s="1336"/>
    </row>
    <row r="57" spans="2:20">
      <c r="B57" s="310"/>
      <c r="C57" s="344"/>
      <c r="D57" s="345"/>
      <c r="E57" s="346">
        <f>+E56/E62</f>
        <v>4.3072232808217571E-2</v>
      </c>
      <c r="M57" s="1342">
        <f>SUM(M53:M56)</f>
        <v>25065.713254999999</v>
      </c>
      <c r="N57" s="1342">
        <f>SUM(N53:N56)</f>
        <v>22355.024668999999</v>
      </c>
      <c r="P57" s="1862"/>
      <c r="Q57" s="1343" t="s">
        <v>273</v>
      </c>
      <c r="R57" s="1343" t="s">
        <v>266</v>
      </c>
      <c r="S57" s="1343" t="s">
        <v>50</v>
      </c>
      <c r="T57" s="1336"/>
    </row>
    <row r="58" spans="2:20">
      <c r="B58" s="306" t="s">
        <v>48</v>
      </c>
      <c r="C58" s="307">
        <f>+IF(Q60&lt;&gt;"",Q60,"")</f>
        <v>5917.680695</v>
      </c>
      <c r="D58" s="308">
        <f>+IF(R60&lt;&gt;"",R60,"")</f>
        <v>7328.1681189999999</v>
      </c>
      <c r="E58" s="347">
        <f>SUM(C58:D58)</f>
        <v>13245.848814000001</v>
      </c>
      <c r="M58" s="1347"/>
      <c r="N58" s="1347"/>
      <c r="P58" s="1344" t="s">
        <v>46</v>
      </c>
      <c r="Q58" s="1348">
        <v>17402.388650000001</v>
      </c>
      <c r="R58" s="1348">
        <v>25.765206200000002</v>
      </c>
      <c r="S58" s="1348">
        <v>17428.153859999999</v>
      </c>
      <c r="T58" s="1336"/>
    </row>
    <row r="59" spans="2:20">
      <c r="B59" s="348"/>
      <c r="C59" s="344"/>
      <c r="D59" s="345"/>
      <c r="E59" s="346">
        <f>+E58/E62</f>
        <v>0.27932607955677075</v>
      </c>
      <c r="M59" s="1347">
        <f>+M53/$M$57</f>
        <v>0.69427063466979733</v>
      </c>
      <c r="N59" s="1350">
        <f>+N53/$N$57</f>
        <v>1.1525465340116107E-3</v>
      </c>
      <c r="P59" s="1344" t="s">
        <v>47</v>
      </c>
      <c r="Q59" s="1348">
        <v>1745.64391</v>
      </c>
      <c r="R59" s="1348">
        <v>296.87315380000001</v>
      </c>
      <c r="S59" s="1348">
        <v>2042.5170639999999</v>
      </c>
      <c r="T59" s="1336"/>
    </row>
    <row r="60" spans="2:20">
      <c r="B60" s="306" t="s">
        <v>49</v>
      </c>
      <c r="C60" s="307" t="str">
        <f>+IF(Q61&lt;&gt;"",Q61,"")</f>
        <v/>
      </c>
      <c r="D60" s="308">
        <f>+IF(R61&lt;&gt;"",R61,"")</f>
        <v>14704.21819</v>
      </c>
      <c r="E60" s="347">
        <f>SUM(D60)</f>
        <v>14704.21819</v>
      </c>
      <c r="M60" s="1347">
        <f>+M54/$M$57</f>
        <v>6.9642698463878203E-2</v>
      </c>
      <c r="N60" s="1350">
        <f>+N54/$N$57</f>
        <v>1.3279929599526582E-2</v>
      </c>
      <c r="P60" s="1344" t="s">
        <v>48</v>
      </c>
      <c r="Q60" s="1348">
        <v>5917.680695</v>
      </c>
      <c r="R60" s="1348">
        <v>7328.1681189999999</v>
      </c>
      <c r="S60" s="1348">
        <v>13245.84881</v>
      </c>
      <c r="T60" s="1336"/>
    </row>
    <row r="61" spans="2:20" ht="13.5" thickBot="1">
      <c r="B61" s="349"/>
      <c r="C61" s="350"/>
      <c r="D61" s="351"/>
      <c r="E61" s="352">
        <f>+E60/E62</f>
        <v>0.31007991089396525</v>
      </c>
      <c r="M61" s="1347">
        <f>+M55/$M$57</f>
        <v>0.23608666686632454</v>
      </c>
      <c r="N61" s="1350">
        <f>+N55/$N$57</f>
        <v>0.32780854539436344</v>
      </c>
      <c r="P61" s="1344" t="s">
        <v>49</v>
      </c>
      <c r="Q61" s="1344"/>
      <c r="R61" s="1348">
        <v>14704.21819</v>
      </c>
      <c r="S61" s="1348">
        <v>14704.21819</v>
      </c>
      <c r="T61" s="1336"/>
    </row>
    <row r="62" spans="2:20" ht="15.75" thickTop="1">
      <c r="B62" s="319" t="s">
        <v>73</v>
      </c>
      <c r="C62" s="336">
        <f>SUM(C54,C56,C58)</f>
        <v>25065.713254999999</v>
      </c>
      <c r="D62" s="353">
        <f>SUM(D54,D56,D58,D60)</f>
        <v>22355.024668999999</v>
      </c>
      <c r="E62" s="354">
        <f>SUM(E54,E56,E58,E60)</f>
        <v>47420.737924000001</v>
      </c>
      <c r="M62" s="1349"/>
      <c r="N62" s="1350">
        <f>+N56/$N$57</f>
        <v>0.65775897847209841</v>
      </c>
      <c r="P62" s="1344" t="s">
        <v>50</v>
      </c>
      <c r="Q62" s="1348">
        <v>25065.713250000001</v>
      </c>
      <c r="R62" s="1348">
        <v>22355.024659999999</v>
      </c>
      <c r="S62" s="1348">
        <v>47420.73792</v>
      </c>
      <c r="T62" s="1336"/>
    </row>
    <row r="63" spans="2:20" ht="13.5" thickBot="1">
      <c r="B63" s="322"/>
      <c r="C63" s="323">
        <f>C62/E62</f>
        <v>0.5285812569001388</v>
      </c>
      <c r="D63" s="355">
        <f>D62/E62</f>
        <v>0.47141874309986115</v>
      </c>
      <c r="E63" s="356"/>
    </row>
    <row r="64" spans="2:20">
      <c r="B64" s="303"/>
      <c r="C64" s="1008"/>
      <c r="D64" s="1009"/>
      <c r="E64" s="1010"/>
    </row>
    <row r="65" spans="2:8">
      <c r="B65" s="299"/>
      <c r="C65" s="357"/>
      <c r="D65" s="358"/>
      <c r="E65" s="299"/>
    </row>
    <row r="66" spans="2:8">
      <c r="B66" s="299"/>
      <c r="C66" s="357"/>
      <c r="D66" s="358"/>
      <c r="E66" s="299"/>
    </row>
    <row r="67" spans="2:8">
      <c r="B67" s="299"/>
      <c r="C67" s="357"/>
      <c r="D67" s="358"/>
      <c r="E67" s="299"/>
    </row>
    <row r="68" spans="2:8">
      <c r="B68" s="299"/>
      <c r="C68" s="357"/>
      <c r="D68" s="358"/>
      <c r="E68" s="299"/>
    </row>
    <row r="69" spans="2:8">
      <c r="B69" s="299"/>
      <c r="C69" s="357"/>
      <c r="D69" s="358"/>
      <c r="E69" s="299"/>
    </row>
    <row r="70" spans="2:8">
      <c r="B70" s="299"/>
      <c r="C70" s="359"/>
      <c r="D70" s="359"/>
      <c r="E70" s="359"/>
    </row>
    <row r="71" spans="2:8">
      <c r="B71" s="340"/>
      <c r="C71" s="340"/>
      <c r="D71" s="340"/>
      <c r="E71" s="299"/>
    </row>
    <row r="72" spans="2:8">
      <c r="B72" s="359"/>
      <c r="C72" s="359"/>
      <c r="D72" s="359"/>
      <c r="E72" s="359"/>
    </row>
    <row r="73" spans="2:8">
      <c r="B73" s="360"/>
      <c r="C73" s="360"/>
      <c r="D73" s="360"/>
      <c r="E73" s="361"/>
    </row>
    <row r="74" spans="2:8" ht="15">
      <c r="B74" s="296"/>
      <c r="C74" s="525"/>
      <c r="D74" s="524"/>
      <c r="E74" s="296"/>
    </row>
    <row r="75" spans="2:8" ht="15">
      <c r="C75" s="525"/>
      <c r="D75" s="524"/>
      <c r="F75" s="297"/>
      <c r="G75" s="297"/>
      <c r="H75" s="297"/>
    </row>
    <row r="76" spans="2:8" ht="15">
      <c r="C76" s="525"/>
      <c r="D76" s="525"/>
      <c r="F76" s="297"/>
      <c r="G76" s="297"/>
      <c r="H76" s="297"/>
    </row>
    <row r="77" spans="2:8" ht="15">
      <c r="D77" s="525"/>
      <c r="G77" s="297"/>
      <c r="H77" s="297"/>
    </row>
    <row r="78" spans="2:8">
      <c r="B78"/>
      <c r="C78"/>
      <c r="D78"/>
      <c r="E78"/>
      <c r="F78"/>
      <c r="G78"/>
      <c r="H78" s="297"/>
    </row>
    <row r="79" spans="2:8">
      <c r="B79"/>
      <c r="C79"/>
      <c r="D79"/>
      <c r="E79"/>
      <c r="F79"/>
      <c r="G79"/>
      <c r="H79" s="297"/>
    </row>
    <row r="80" spans="2:8">
      <c r="B80"/>
      <c r="C80"/>
      <c r="D80"/>
      <c r="E80"/>
      <c r="F80"/>
      <c r="G80"/>
      <c r="H80" s="297"/>
    </row>
    <row r="81" spans="2:8">
      <c r="B81"/>
      <c r="C81"/>
      <c r="D81"/>
      <c r="E81"/>
      <c r="F81"/>
      <c r="G81"/>
      <c r="H81" s="297"/>
    </row>
    <row r="82" spans="2:8">
      <c r="B82"/>
      <c r="C82"/>
      <c r="D82"/>
      <c r="E82"/>
      <c r="F82"/>
      <c r="G82"/>
      <c r="H82" s="297"/>
    </row>
    <row r="83" spans="2:8">
      <c r="B83"/>
      <c r="C83"/>
      <c r="D83"/>
      <c r="E83"/>
      <c r="F83"/>
      <c r="G83"/>
      <c r="H83" s="297"/>
    </row>
    <row r="84" spans="2:8">
      <c r="B84"/>
      <c r="C84"/>
      <c r="D84"/>
      <c r="E84"/>
      <c r="F84"/>
      <c r="G84"/>
      <c r="H84" s="297"/>
    </row>
    <row r="85" spans="2:8">
      <c r="B85"/>
      <c r="C85"/>
      <c r="D85"/>
      <c r="E85"/>
      <c r="F85"/>
      <c r="G85"/>
      <c r="H85" s="297"/>
    </row>
    <row r="86" spans="2:8">
      <c r="B86"/>
      <c r="C86"/>
      <c r="D86"/>
      <c r="E86"/>
      <c r="F86"/>
      <c r="G86"/>
      <c r="H86" s="297"/>
    </row>
    <row r="87" spans="2:8">
      <c r="B87"/>
      <c r="C87"/>
      <c r="D87"/>
      <c r="E87"/>
      <c r="F87"/>
      <c r="G87"/>
      <c r="H87" s="297"/>
    </row>
    <row r="88" spans="2:8">
      <c r="B88"/>
      <c r="C88"/>
      <c r="D88"/>
      <c r="E88"/>
      <c r="F88"/>
      <c r="G88"/>
      <c r="H88" s="328"/>
    </row>
    <row r="89" spans="2:8">
      <c r="B89"/>
      <c r="C89"/>
      <c r="D89"/>
      <c r="E89"/>
      <c r="F89"/>
      <c r="G89"/>
    </row>
    <row r="90" spans="2:8">
      <c r="B90"/>
      <c r="C90"/>
      <c r="D90"/>
      <c r="E90"/>
      <c r="F90"/>
      <c r="G90"/>
    </row>
    <row r="91" spans="2:8">
      <c r="B91"/>
      <c r="C91"/>
      <c r="D91"/>
      <c r="E91"/>
      <c r="F91"/>
      <c r="G91"/>
    </row>
    <row r="92" spans="2:8">
      <c r="B92"/>
      <c r="C92"/>
      <c r="D92"/>
      <c r="E92"/>
      <c r="F92"/>
      <c r="G92"/>
    </row>
    <row r="93" spans="2:8">
      <c r="B93"/>
      <c r="C93"/>
      <c r="D93"/>
      <c r="E93"/>
      <c r="F93"/>
      <c r="G93"/>
    </row>
  </sheetData>
  <mergeCells count="32">
    <mergeCell ref="P54:P57"/>
    <mergeCell ref="Q54:S54"/>
    <mergeCell ref="B49:J49"/>
    <mergeCell ref="Q55:S55"/>
    <mergeCell ref="Q56:S56"/>
    <mergeCell ref="P52:S52"/>
    <mergeCell ref="A1:I1"/>
    <mergeCell ref="B3:J3"/>
    <mergeCell ref="P1:S1"/>
    <mergeCell ref="P2:S2"/>
    <mergeCell ref="P53:T53"/>
    <mergeCell ref="P50:T50"/>
    <mergeCell ref="P51:S51"/>
    <mergeCell ref="P3:S3"/>
    <mergeCell ref="P4:S4"/>
    <mergeCell ref="P5:S5"/>
    <mergeCell ref="P6:P9"/>
    <mergeCell ref="Q6:S6"/>
    <mergeCell ref="Q7:S7"/>
    <mergeCell ref="Q8:S8"/>
    <mergeCell ref="P49:S49"/>
    <mergeCell ref="P23:S23"/>
    <mergeCell ref="P24:S24"/>
    <mergeCell ref="P25:T25"/>
    <mergeCell ref="P48:S48"/>
    <mergeCell ref="P26:T26"/>
    <mergeCell ref="P28:T28"/>
    <mergeCell ref="P29:P32"/>
    <mergeCell ref="Q29:S29"/>
    <mergeCell ref="Q30:S30"/>
    <mergeCell ref="Q31:S31"/>
    <mergeCell ref="P27:T27"/>
  </mergeCells>
  <printOptions horizontalCentered="1"/>
  <pageMargins left="0.78740157480314965" right="0.59055118110236215" top="0.59055118110236215" bottom="0.59055118110236215" header="0.31496062992125984" footer="0.31496062992125984"/>
  <pageSetup paperSize="9" scale="66" orientation="portrait" r:id="rId1"/>
  <headerFooter alignWithMargins="0"/>
  <ignoredErrors>
    <ignoredError sqref="D62:D63" unlockedFormula="1"/>
    <ignoredError sqref="E11 E33 E55:E56 E35" formula="1"/>
    <ignoredError sqref="E57:E59 E61:E62" formula="1" unlocked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pageSetUpPr fitToPage="1"/>
  </sheetPr>
  <dimension ref="A1:BG200"/>
  <sheetViews>
    <sheetView view="pageBreakPreview" topLeftCell="A2" zoomScale="90" zoomScaleNormal="70" zoomScaleSheetLayoutView="90" workbookViewId="0">
      <selection activeCell="D7" sqref="D7"/>
    </sheetView>
  </sheetViews>
  <sheetFormatPr baseColWidth="10" defaultColWidth="11.42578125" defaultRowHeight="12.75"/>
  <cols>
    <col min="1" max="1" width="3.5703125" style="299" customWidth="1"/>
    <col min="2" max="2" width="3.7109375" style="297" customWidth="1"/>
    <col min="3" max="3" width="12.7109375" style="297" bestFit="1" customWidth="1"/>
    <col min="4" max="4" width="12.85546875" style="297" customWidth="1"/>
    <col min="5" max="5" width="6.7109375" style="297" customWidth="1"/>
    <col min="6" max="6" width="12.85546875" style="297" customWidth="1"/>
    <col min="7" max="7" width="6.28515625" style="297" customWidth="1"/>
    <col min="8" max="8" width="13" style="297" customWidth="1"/>
    <col min="9" max="9" width="6.7109375" style="297" customWidth="1"/>
    <col min="10" max="10" width="8.5703125" style="297" customWidth="1"/>
    <col min="11" max="11" width="6.28515625" style="297" customWidth="1"/>
    <col min="12" max="12" width="13.28515625" style="297" customWidth="1"/>
    <col min="13" max="13" width="9.42578125" style="297" customWidth="1"/>
    <col min="14" max="14" width="9.85546875" style="297" customWidth="1"/>
    <col min="15" max="15" width="11.42578125" style="297" customWidth="1"/>
    <col min="16" max="16" width="5.42578125" style="297" customWidth="1"/>
    <col min="17" max="17" width="12.85546875" style="297" customWidth="1"/>
    <col min="18" max="18" width="6.7109375" style="297" customWidth="1"/>
    <col min="19" max="19" width="13.28515625" style="297" customWidth="1"/>
    <col min="20" max="20" width="6.7109375" style="297" customWidth="1"/>
    <col min="21" max="21" width="12.7109375" style="297" customWidth="1"/>
    <col min="22" max="22" width="15.42578125" style="297" customWidth="1"/>
    <col min="23" max="23" width="4" style="299" customWidth="1"/>
    <col min="24" max="24" width="4.42578125" style="588" customWidth="1"/>
    <col min="25" max="25" width="5.42578125" style="1335" customWidth="1"/>
    <col min="26" max="26" width="20.5703125" style="1335" customWidth="1"/>
    <col min="27" max="27" width="12.85546875" style="1335" customWidth="1"/>
    <col min="28" max="29" width="16.140625" style="1335" customWidth="1"/>
    <col min="30" max="30" width="12.7109375" style="1335" customWidth="1"/>
    <col min="31" max="31" width="12" style="1335" customWidth="1"/>
    <col min="32" max="32" width="14.140625" style="1335" customWidth="1"/>
    <col min="33" max="33" width="13.140625" style="1335" customWidth="1"/>
    <col min="34" max="34" width="11.7109375" style="1335" customWidth="1"/>
    <col min="35" max="35" width="8.5703125" style="1335" customWidth="1"/>
    <col min="36" max="36" width="13.85546875" style="1335" customWidth="1"/>
    <col min="37" max="37" width="11.5703125" style="1335" customWidth="1"/>
    <col min="38" max="38" width="18.7109375" style="1335" customWidth="1"/>
    <col min="39" max="39" width="19.85546875" style="1335" customWidth="1"/>
    <col min="40" max="40" width="21.28515625" style="1335" customWidth="1"/>
    <col min="41" max="41" width="15.42578125" style="1335" customWidth="1"/>
    <col min="42" max="46" width="10.7109375" style="1335" customWidth="1"/>
    <col min="47" max="47" width="9.28515625" style="1335" customWidth="1"/>
    <col min="48" max="48" width="9" style="1335" customWidth="1"/>
    <col min="49" max="49" width="7.28515625" style="1335" customWidth="1"/>
    <col min="50" max="50" width="24.7109375" style="1335" bestFit="1" customWidth="1"/>
    <col min="51" max="51" width="23.28515625" style="1335" bestFit="1" customWidth="1"/>
    <col min="52" max="52" width="23" style="1335" bestFit="1" customWidth="1"/>
    <col min="53" max="53" width="23.28515625" style="1335" bestFit="1" customWidth="1"/>
    <col min="54" max="54" width="23" style="1335" bestFit="1" customWidth="1"/>
    <col min="55" max="55" width="25.85546875" style="1335" bestFit="1" customWidth="1"/>
    <col min="56" max="56" width="30.140625" style="1335" bestFit="1" customWidth="1"/>
    <col min="57" max="57" width="27" style="1335" bestFit="1" customWidth="1"/>
    <col min="58" max="58" width="29" style="1335" bestFit="1" customWidth="1"/>
    <col min="59" max="59" width="28.42578125" style="1335" bestFit="1" customWidth="1"/>
    <col min="60" max="60" width="23.5703125" style="297" bestFit="1" customWidth="1"/>
    <col min="61" max="65" width="12.7109375" style="297" bestFit="1" customWidth="1"/>
    <col min="66" max="66" width="17.5703125" style="297" bestFit="1" customWidth="1"/>
    <col min="67" max="67" width="12.140625" style="297" bestFit="1" customWidth="1"/>
    <col min="68" max="76" width="12.7109375" style="297" bestFit="1" customWidth="1"/>
    <col min="77" max="77" width="17.85546875" style="297" bestFit="1" customWidth="1"/>
    <col min="78" max="78" width="12.7109375" style="297" bestFit="1" customWidth="1"/>
    <col min="79" max="80" width="11.42578125" style="297"/>
    <col min="81" max="87" width="12.7109375" style="297" bestFit="1" customWidth="1"/>
    <col min="88" max="88" width="17.5703125" style="297" bestFit="1" customWidth="1"/>
    <col min="89" max="98" width="12.7109375" style="297" bestFit="1" customWidth="1"/>
    <col min="99" max="99" width="20.42578125" style="297" bestFit="1" customWidth="1"/>
    <col min="100" max="102" width="12.7109375" style="297" bestFit="1" customWidth="1"/>
    <col min="103" max="103" width="11.42578125" style="297"/>
    <col min="104" max="109" width="12.7109375" style="297" bestFit="1" customWidth="1"/>
    <col min="110" max="110" width="25" style="297" bestFit="1" customWidth="1"/>
    <col min="111" max="120" width="12.7109375" style="297" bestFit="1" customWidth="1"/>
    <col min="121" max="121" width="21.5703125" style="297" bestFit="1" customWidth="1"/>
    <col min="122" max="131" width="12.7109375" style="297" bestFit="1" customWidth="1"/>
    <col min="132" max="132" width="23.5703125" style="297" bestFit="1" customWidth="1"/>
    <col min="133" max="135" width="12.7109375" style="297" bestFit="1" customWidth="1"/>
    <col min="136" max="136" width="11.42578125" style="297"/>
    <col min="137" max="142" width="12.7109375" style="297" bestFit="1" customWidth="1"/>
    <col min="143" max="143" width="23" style="297" bestFit="1" customWidth="1"/>
    <col min="144" max="153" width="12.7109375" style="297" bestFit="1" customWidth="1"/>
    <col min="154" max="154" width="18.140625" style="297" bestFit="1" customWidth="1"/>
    <col min="155" max="160" width="13.85546875" style="297" bestFit="1" customWidth="1"/>
    <col min="161" max="161" width="12.7109375" style="297" bestFit="1" customWidth="1"/>
    <col min="162" max="164" width="13.85546875" style="297" bestFit="1" customWidth="1"/>
    <col min="165" max="165" width="23.85546875" style="297" bestFit="1" customWidth="1"/>
    <col min="166" max="166" width="26.7109375" style="297" bestFit="1" customWidth="1"/>
    <col min="167" max="167" width="24.7109375" style="297" bestFit="1" customWidth="1"/>
    <col min="168" max="168" width="23.28515625" style="297" bestFit="1" customWidth="1"/>
    <col min="169" max="169" width="23" style="297" bestFit="1" customWidth="1"/>
    <col min="170" max="170" width="23.28515625" style="297" bestFit="1" customWidth="1"/>
    <col min="171" max="171" width="23" style="297" bestFit="1" customWidth="1"/>
    <col min="172" max="172" width="25.85546875" style="297" bestFit="1" customWidth="1"/>
    <col min="173" max="173" width="30.140625" style="297" bestFit="1" customWidth="1"/>
    <col min="174" max="174" width="27" style="297" bestFit="1" customWidth="1"/>
    <col min="175" max="175" width="29" style="297" bestFit="1" customWidth="1"/>
    <col min="176" max="176" width="28.42578125" style="297" bestFit="1" customWidth="1"/>
    <col min="177" max="177" width="23.5703125" style="297" bestFit="1" customWidth="1"/>
    <col min="178" max="16384" width="11.42578125" style="297"/>
  </cols>
  <sheetData>
    <row r="1" spans="1:59" ht="18">
      <c r="A1" s="1864" t="s">
        <v>81</v>
      </c>
      <c r="B1" s="1864"/>
      <c r="C1" s="1864"/>
      <c r="D1" s="1864"/>
      <c r="E1" s="1864"/>
      <c r="F1" s="1864"/>
      <c r="G1" s="1864"/>
      <c r="H1" s="1864"/>
      <c r="I1" s="1864"/>
      <c r="J1" s="1864"/>
      <c r="K1" s="1864"/>
      <c r="L1" s="1864"/>
      <c r="M1" s="1864"/>
      <c r="N1" s="1864"/>
      <c r="O1" s="1864"/>
      <c r="P1" s="1864"/>
      <c r="Q1" s="1864"/>
      <c r="R1" s="1864"/>
      <c r="S1" s="1864"/>
      <c r="T1" s="1864"/>
      <c r="U1" s="1864"/>
      <c r="Z1" s="1326"/>
      <c r="AA1" s="1326"/>
      <c r="AB1" s="1326"/>
      <c r="AC1" s="1326"/>
      <c r="AD1" s="1326"/>
      <c r="AE1" s="1326"/>
      <c r="AJ1" s="1876" t="s">
        <v>166</v>
      </c>
      <c r="AK1" s="1876"/>
      <c r="AL1" s="1876"/>
      <c r="AM1" s="1876"/>
      <c r="AN1" s="1876"/>
      <c r="AO1" s="1876"/>
      <c r="AP1" s="1876"/>
      <c r="AQ1" s="1876"/>
      <c r="AR1" s="1876"/>
      <c r="AS1" s="1876"/>
      <c r="AT1" s="1876"/>
      <c r="AU1" s="1876"/>
      <c r="AV1" s="1876"/>
      <c r="AW1" s="1876"/>
      <c r="AX1" s="1876"/>
      <c r="AY1" s="1876"/>
      <c r="AZ1" s="1876"/>
      <c r="BA1" s="1379"/>
    </row>
    <row r="2" spans="1:59"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851"/>
      <c r="Z2" s="1326"/>
      <c r="AA2" s="1326"/>
      <c r="AB2" s="1326"/>
      <c r="AC2" s="1326"/>
      <c r="AD2" s="1326"/>
      <c r="AE2" s="1326"/>
      <c r="AJ2" s="1877" t="s">
        <v>282</v>
      </c>
      <c r="AK2" s="1877" t="s">
        <v>50</v>
      </c>
      <c r="AL2" s="1878"/>
      <c r="AM2" s="1878"/>
      <c r="AN2" s="1878"/>
      <c r="AO2" s="1878"/>
      <c r="AP2" s="1878"/>
      <c r="AQ2" s="1878"/>
      <c r="AR2" s="1878"/>
      <c r="AS2" s="1878"/>
      <c r="AT2" s="1878"/>
      <c r="AU2" s="1878"/>
      <c r="AV2" s="1878"/>
      <c r="AW2" s="1878"/>
      <c r="AX2" s="1878"/>
      <c r="AY2" s="1878"/>
      <c r="AZ2" s="1878"/>
      <c r="BA2" s="1496"/>
    </row>
    <row r="3" spans="1:59" s="754" customFormat="1" ht="18.75" customHeight="1">
      <c r="A3" s="751"/>
      <c r="B3" s="852" t="s">
        <v>82</v>
      </c>
      <c r="C3" s="853"/>
      <c r="D3" s="761"/>
      <c r="E3" s="761"/>
      <c r="F3" s="761"/>
      <c r="G3" s="761"/>
      <c r="H3" s="761"/>
      <c r="I3" s="761"/>
      <c r="J3" s="761"/>
      <c r="K3" s="761" t="s">
        <v>83</v>
      </c>
      <c r="L3" s="761"/>
      <c r="M3" s="761"/>
      <c r="N3" s="761"/>
      <c r="O3" s="761"/>
      <c r="P3" s="761"/>
      <c r="Q3" s="761"/>
      <c r="R3" s="761"/>
      <c r="S3" s="761"/>
      <c r="T3" s="761"/>
      <c r="U3" s="752"/>
      <c r="V3" s="761"/>
      <c r="W3" s="751"/>
      <c r="X3" s="753"/>
      <c r="Y3" s="1351"/>
      <c r="Z3" s="1325"/>
      <c r="AA3" s="1325"/>
      <c r="AB3" s="1325"/>
      <c r="AC3" s="1325"/>
      <c r="AD3" s="1325"/>
      <c r="AE3" s="1325"/>
      <c r="AF3" s="1351"/>
      <c r="AG3" s="1351"/>
      <c r="AH3" s="1351"/>
      <c r="AI3" s="1351"/>
      <c r="AJ3" s="1877" t="s">
        <v>318</v>
      </c>
      <c r="AK3" s="1877" t="s">
        <v>50</v>
      </c>
      <c r="AL3" s="1878"/>
      <c r="AM3" s="1878"/>
      <c r="AN3" s="1878"/>
      <c r="AO3" s="1878"/>
      <c r="AP3" s="1878"/>
      <c r="AQ3" s="1878"/>
      <c r="AR3" s="1878"/>
      <c r="AS3" s="1878"/>
      <c r="AT3" s="1878"/>
      <c r="AU3" s="1878"/>
      <c r="AV3" s="1878"/>
      <c r="AW3" s="1878"/>
      <c r="AX3" s="1878"/>
      <c r="AY3" s="1878"/>
      <c r="AZ3" s="1878"/>
      <c r="BA3" s="1496"/>
      <c r="BB3" s="1351"/>
      <c r="BC3" s="1351"/>
      <c r="BD3" s="1351"/>
      <c r="BE3" s="1351"/>
      <c r="BF3" s="1351"/>
      <c r="BG3" s="1351"/>
    </row>
    <row r="4" spans="1:59" s="754" customFormat="1" ht="18.75" customHeight="1" thickBot="1">
      <c r="A4" s="751"/>
      <c r="B4" s="752"/>
      <c r="C4" s="761"/>
      <c r="D4" s="761"/>
      <c r="E4" s="761"/>
      <c r="F4" s="761"/>
      <c r="G4" s="761"/>
      <c r="H4" s="761"/>
      <c r="I4" s="761"/>
      <c r="J4" s="761"/>
      <c r="K4" s="761"/>
      <c r="L4" s="761"/>
      <c r="M4" s="761"/>
      <c r="N4" s="761"/>
      <c r="O4" s="761"/>
      <c r="P4" s="761"/>
      <c r="Q4" s="761"/>
      <c r="R4" s="761"/>
      <c r="S4" s="761"/>
      <c r="T4" s="761"/>
      <c r="U4" s="752"/>
      <c r="V4" s="761"/>
      <c r="W4" s="751"/>
      <c r="X4" s="753"/>
      <c r="Y4" s="1351"/>
      <c r="Z4" s="1325"/>
      <c r="AA4" s="1325"/>
      <c r="AB4" s="1325"/>
      <c r="AC4" s="1325"/>
      <c r="AD4" s="1325"/>
      <c r="AE4" s="1325"/>
      <c r="AF4" s="1351"/>
      <c r="AG4" s="1351"/>
      <c r="AH4" s="1351"/>
      <c r="AI4" s="1351"/>
      <c r="AJ4" s="1877" t="s">
        <v>261</v>
      </c>
      <c r="AK4" s="1877" t="s">
        <v>50</v>
      </c>
      <c r="AL4" s="1878"/>
      <c r="AM4" s="1878"/>
      <c r="AN4" s="1878"/>
      <c r="AO4" s="1878"/>
      <c r="AP4" s="1878"/>
      <c r="AQ4" s="1878"/>
      <c r="AR4" s="1878"/>
      <c r="AS4" s="1878"/>
      <c r="AT4" s="1878"/>
      <c r="AU4" s="1878"/>
      <c r="AV4" s="1878"/>
      <c r="AW4" s="1878"/>
      <c r="AX4" s="1878"/>
      <c r="AY4" s="1878"/>
      <c r="AZ4" s="1878"/>
      <c r="BA4" s="1496"/>
      <c r="BB4" s="1351"/>
      <c r="BC4" s="1351"/>
      <c r="BD4" s="1351"/>
      <c r="BE4" s="1351"/>
      <c r="BF4" s="1351"/>
      <c r="BG4" s="1351"/>
    </row>
    <row r="5" spans="1:59" s="754" customFormat="1" ht="18.75" customHeight="1">
      <c r="A5" s="751"/>
      <c r="B5" s="1872" t="s">
        <v>0</v>
      </c>
      <c r="C5" s="1874" t="s">
        <v>86</v>
      </c>
      <c r="D5" s="1644" t="s">
        <v>84</v>
      </c>
      <c r="E5" s="1645"/>
      <c r="F5" s="1645"/>
      <c r="G5" s="1645"/>
      <c r="H5" s="1645"/>
      <c r="I5" s="1645"/>
      <c r="J5" s="1646"/>
      <c r="K5" s="1646"/>
      <c r="L5" s="1646"/>
      <c r="M5" s="1644" t="s">
        <v>85</v>
      </c>
      <c r="N5" s="1645"/>
      <c r="O5" s="1647"/>
      <c r="P5" s="1648"/>
      <c r="Q5" s="1648"/>
      <c r="R5" s="1648"/>
      <c r="S5" s="1648"/>
      <c r="T5" s="1648"/>
      <c r="U5" s="1649"/>
      <c r="V5" s="1650"/>
      <c r="W5" s="751"/>
      <c r="X5" s="753"/>
      <c r="Y5" s="1351"/>
      <c r="Z5" s="1325"/>
      <c r="AA5" s="1325"/>
      <c r="AB5" s="1325"/>
      <c r="AC5" s="1325"/>
      <c r="AD5" s="1325"/>
      <c r="AE5" s="1325"/>
      <c r="AF5" s="1351"/>
      <c r="AG5" s="1351"/>
      <c r="AH5" s="1351"/>
      <c r="AI5" s="1351"/>
      <c r="AJ5" s="1883" t="s">
        <v>262</v>
      </c>
      <c r="AK5" s="1883"/>
      <c r="AL5" s="1867" t="s">
        <v>283</v>
      </c>
      <c r="AM5" s="1867"/>
      <c r="AN5" s="1867"/>
      <c r="AO5" s="1867"/>
      <c r="AP5" s="1867"/>
      <c r="AQ5" s="1867"/>
      <c r="AR5" s="1867"/>
      <c r="AS5" s="1867"/>
      <c r="AT5" s="1867"/>
      <c r="AU5" s="1867"/>
      <c r="AV5" s="1867"/>
      <c r="AW5" s="1867"/>
      <c r="AX5" s="1867"/>
      <c r="AY5" s="1867"/>
      <c r="AZ5" s="1867"/>
      <c r="BA5" s="1379"/>
      <c r="BB5" s="1351"/>
      <c r="BC5" s="1351"/>
      <c r="BD5" s="1351"/>
      <c r="BE5" s="1351"/>
      <c r="BF5" s="1351"/>
      <c r="BG5" s="1351"/>
    </row>
    <row r="6" spans="1:59" s="754" customFormat="1" ht="18.75" customHeight="1" thickBot="1">
      <c r="A6" s="751"/>
      <c r="B6" s="1873"/>
      <c r="C6" s="1875"/>
      <c r="D6" s="1651" t="s">
        <v>46</v>
      </c>
      <c r="E6" s="1652" t="s">
        <v>87</v>
      </c>
      <c r="F6" s="1653" t="s">
        <v>47</v>
      </c>
      <c r="G6" s="1652" t="s">
        <v>87</v>
      </c>
      <c r="H6" s="1653" t="s">
        <v>48</v>
      </c>
      <c r="I6" s="1652" t="s">
        <v>87</v>
      </c>
      <c r="J6" s="1653" t="s">
        <v>49</v>
      </c>
      <c r="K6" s="1652" t="s">
        <v>87</v>
      </c>
      <c r="L6" s="1654" t="s">
        <v>88</v>
      </c>
      <c r="M6" s="1651" t="s">
        <v>46</v>
      </c>
      <c r="N6" s="1652" t="s">
        <v>87</v>
      </c>
      <c r="O6" s="1655" t="s">
        <v>47</v>
      </c>
      <c r="P6" s="1652" t="s">
        <v>87</v>
      </c>
      <c r="Q6" s="1652" t="s">
        <v>48</v>
      </c>
      <c r="R6" s="1652" t="s">
        <v>87</v>
      </c>
      <c r="S6" s="1652" t="s">
        <v>49</v>
      </c>
      <c r="T6" s="1652" t="s">
        <v>87</v>
      </c>
      <c r="U6" s="1656" t="s">
        <v>88</v>
      </c>
      <c r="V6" s="1657" t="s">
        <v>50</v>
      </c>
      <c r="W6" s="751"/>
      <c r="X6" s="753"/>
      <c r="Y6" s="1351"/>
      <c r="Z6" s="1325"/>
      <c r="AA6" s="1325"/>
      <c r="AB6" s="1325"/>
      <c r="AC6" s="1325"/>
      <c r="AD6" s="1325"/>
      <c r="AE6" s="1325"/>
      <c r="AF6" s="1351"/>
      <c r="AG6" s="1351"/>
      <c r="AH6" s="1351"/>
      <c r="AI6" s="1351"/>
      <c r="AJ6" s="1883"/>
      <c r="AK6" s="1883"/>
      <c r="AL6" s="1867" t="s">
        <v>263</v>
      </c>
      <c r="AM6" s="1867"/>
      <c r="AN6" s="1867"/>
      <c r="AO6" s="1867"/>
      <c r="AP6" s="1867"/>
      <c r="AQ6" s="1867"/>
      <c r="AR6" s="1867"/>
      <c r="AS6" s="1867"/>
      <c r="AT6" s="1867"/>
      <c r="AU6" s="1867"/>
      <c r="AV6" s="1867"/>
      <c r="AW6" s="1867"/>
      <c r="AX6" s="1867"/>
      <c r="AY6" s="1867"/>
      <c r="AZ6" s="1867"/>
      <c r="BA6" s="1379"/>
      <c r="BB6" s="1351"/>
      <c r="BC6" s="1351"/>
      <c r="BD6" s="1351"/>
      <c r="BE6" s="1351"/>
      <c r="BF6" s="1351"/>
      <c r="BG6" s="1351"/>
    </row>
    <row r="7" spans="1:59" s="754" customFormat="1" ht="18.75" customHeight="1">
      <c r="A7" s="751"/>
      <c r="B7" s="762">
        <v>1</v>
      </c>
      <c r="C7" s="763" t="s">
        <v>89</v>
      </c>
      <c r="D7" s="764">
        <f t="shared" ref="D7:D12" si="0">+AL11</f>
        <v>1.9049289</v>
      </c>
      <c r="E7" s="765">
        <f t="shared" ref="E7:E13" si="1">(D7/L7)*100</f>
        <v>0.69324750252469969</v>
      </c>
      <c r="F7" s="766">
        <f t="shared" ref="F7:F12" si="2">+AM11</f>
        <v>24.202740899999998</v>
      </c>
      <c r="G7" s="765">
        <f t="shared" ref="G7:G13" si="3">(F7/$L7)*100</f>
        <v>8.8079348699982454</v>
      </c>
      <c r="H7" s="766">
        <f t="shared" ref="H7:H12" si="4">+AN11</f>
        <v>248.56141453000009</v>
      </c>
      <c r="I7" s="765">
        <f t="shared" ref="I7:K13" si="5">(H7/$L7)*100</f>
        <v>90.457223808683437</v>
      </c>
      <c r="J7" s="1196">
        <f t="shared" ref="J7:J8" si="6">+AO11</f>
        <v>0.1142929</v>
      </c>
      <c r="K7" s="775">
        <f t="shared" si="5"/>
        <v>4.1593818793607074E-2</v>
      </c>
      <c r="L7" s="767">
        <f t="shared" ref="L7:L12" si="7">SUM(D7,F7,H7,J7)</f>
        <v>274.7833772300001</v>
      </c>
      <c r="M7" s="768">
        <f t="shared" ref="M7:M12" si="8">+AQ11</f>
        <v>0.16567799999999999</v>
      </c>
      <c r="N7" s="769">
        <f t="shared" ref="N7:N13" si="9">(M7/$U7)*100</f>
        <v>1.0002170804977527E-2</v>
      </c>
      <c r="O7" s="766">
        <f t="shared" ref="O7:O12" si="10">+AR11</f>
        <v>3.1840226</v>
      </c>
      <c r="P7" s="765">
        <f t="shared" ref="P7:P13" si="11">(O7/$U7)*100</f>
        <v>0.19222309475071306</v>
      </c>
      <c r="Q7" s="766">
        <f t="shared" ref="Q7:Q12" si="12">+AS11</f>
        <v>396.1294211899999</v>
      </c>
      <c r="R7" s="765">
        <f t="shared" ref="R7:R13" si="13">(Q7/$U7)*100</f>
        <v>23.914787308026796</v>
      </c>
      <c r="S7" s="766">
        <f t="shared" ref="S7:S12" si="14">+AT11</f>
        <v>1256.9413016399942</v>
      </c>
      <c r="T7" s="765">
        <f t="shared" ref="T7:T13" si="15">(S7/$U7)*100</f>
        <v>75.882987426417515</v>
      </c>
      <c r="U7" s="770">
        <f t="shared" ref="U7:U12" si="16">SUM(M7,O7,Q7,S7)</f>
        <v>1656.4204234299941</v>
      </c>
      <c r="V7" s="771">
        <f t="shared" ref="V7:V12" si="17">SUM(L7,U7)</f>
        <v>1931.2038006599942</v>
      </c>
      <c r="W7" s="751"/>
      <c r="X7" s="753"/>
      <c r="Y7" s="1351"/>
      <c r="Z7" s="1325"/>
      <c r="AA7" s="1325"/>
      <c r="AB7" s="1325"/>
      <c r="AC7" s="1325"/>
      <c r="AD7" s="1325"/>
      <c r="AE7" s="1325"/>
      <c r="AF7" s="1351"/>
      <c r="AG7" s="1351"/>
      <c r="AH7" s="1351"/>
      <c r="AI7" s="1351"/>
      <c r="AJ7" s="1883"/>
      <c r="AK7" s="1883"/>
      <c r="AL7" s="1867" t="s">
        <v>264</v>
      </c>
      <c r="AM7" s="1867"/>
      <c r="AN7" s="1867"/>
      <c r="AO7" s="1867"/>
      <c r="AP7" s="1867"/>
      <c r="AQ7" s="1867"/>
      <c r="AR7" s="1867"/>
      <c r="AS7" s="1867"/>
      <c r="AT7" s="1867"/>
      <c r="AU7" s="1867"/>
      <c r="AV7" s="1867"/>
      <c r="AW7" s="1867"/>
      <c r="AX7" s="1867"/>
      <c r="AY7" s="1867"/>
      <c r="AZ7" s="1867"/>
      <c r="BA7" s="1379"/>
      <c r="BB7" s="1351"/>
      <c r="BC7" s="1351"/>
      <c r="BD7" s="1351"/>
      <c r="BE7" s="1351"/>
      <c r="BF7" s="1351"/>
      <c r="BG7" s="1351"/>
    </row>
    <row r="8" spans="1:59" s="754" customFormat="1" ht="18.75" customHeight="1">
      <c r="A8" s="751"/>
      <c r="B8" s="772">
        <v>2</v>
      </c>
      <c r="C8" s="773" t="s">
        <v>90</v>
      </c>
      <c r="D8" s="774">
        <f t="shared" si="0"/>
        <v>1.7694827</v>
      </c>
      <c r="E8" s="775">
        <f t="shared" si="1"/>
        <v>0.67089028191327349</v>
      </c>
      <c r="F8" s="776">
        <f t="shared" si="2"/>
        <v>21.9088426</v>
      </c>
      <c r="G8" s="775">
        <f t="shared" si="3"/>
        <v>8.3066252008609851</v>
      </c>
      <c r="H8" s="776">
        <f t="shared" si="4"/>
        <v>240.02726587000029</v>
      </c>
      <c r="I8" s="775">
        <f t="shared" si="5"/>
        <v>91.005105653983932</v>
      </c>
      <c r="J8" s="1196">
        <f t="shared" si="6"/>
        <v>4.5836999999999996E-2</v>
      </c>
      <c r="K8" s="775">
        <f t="shared" si="5"/>
        <v>1.7378863241815652E-2</v>
      </c>
      <c r="L8" s="777">
        <f t="shared" si="7"/>
        <v>263.75142817000028</v>
      </c>
      <c r="M8" s="778">
        <f t="shared" si="8"/>
        <v>0.11930300000000001</v>
      </c>
      <c r="N8" s="779">
        <f t="shared" si="9"/>
        <v>7.2937105255528288E-3</v>
      </c>
      <c r="O8" s="776">
        <f t="shared" si="10"/>
        <v>1.6392205999999998</v>
      </c>
      <c r="P8" s="775">
        <f t="shared" si="11"/>
        <v>0.10021542244472495</v>
      </c>
      <c r="Q8" s="776">
        <f t="shared" si="12"/>
        <v>393.6413450799995</v>
      </c>
      <c r="R8" s="775">
        <f t="shared" si="13"/>
        <v>24.065664919597708</v>
      </c>
      <c r="S8" s="776">
        <f t="shared" si="14"/>
        <v>1240.2970729799852</v>
      </c>
      <c r="T8" s="775">
        <f t="shared" si="15"/>
        <v>75.826825947432013</v>
      </c>
      <c r="U8" s="780">
        <f t="shared" si="16"/>
        <v>1635.6969416599845</v>
      </c>
      <c r="V8" s="781">
        <f t="shared" si="17"/>
        <v>1899.4483698299848</v>
      </c>
      <c r="W8" s="751"/>
      <c r="X8" s="753"/>
      <c r="Y8" s="1351"/>
      <c r="Z8" s="1325"/>
      <c r="AA8" s="1325"/>
      <c r="AB8" s="1325"/>
      <c r="AC8" s="1325"/>
      <c r="AD8" s="1325"/>
      <c r="AE8" s="1325"/>
      <c r="AF8" s="1351"/>
      <c r="AG8" s="1351"/>
      <c r="AH8" s="1351"/>
      <c r="AI8" s="1351"/>
      <c r="AJ8" s="1883"/>
      <c r="AK8" s="1883"/>
      <c r="AL8" s="1867" t="s">
        <v>196</v>
      </c>
      <c r="AM8" s="1867"/>
      <c r="AN8" s="1867"/>
      <c r="AO8" s="1867"/>
      <c r="AP8" s="1867"/>
      <c r="AQ8" s="1867" t="s">
        <v>197</v>
      </c>
      <c r="AR8" s="1867"/>
      <c r="AS8" s="1867"/>
      <c r="AT8" s="1867"/>
      <c r="AU8" s="1867"/>
      <c r="AV8" s="1867" t="s">
        <v>50</v>
      </c>
      <c r="AW8" s="1867"/>
      <c r="AX8" s="1867"/>
      <c r="AY8" s="1867"/>
      <c r="AZ8" s="1867"/>
      <c r="BA8" s="1379"/>
      <c r="BB8" s="1351"/>
      <c r="BC8" s="1351"/>
      <c r="BD8" s="1351"/>
      <c r="BE8" s="1351"/>
      <c r="BF8" s="1351"/>
      <c r="BG8" s="1351"/>
    </row>
    <row r="9" spans="1:59" s="754" customFormat="1" ht="18.75" customHeight="1">
      <c r="A9" s="751"/>
      <c r="B9" s="772">
        <v>3</v>
      </c>
      <c r="C9" s="773" t="s">
        <v>91</v>
      </c>
      <c r="D9" s="774">
        <f t="shared" si="0"/>
        <v>1.9626877999999999</v>
      </c>
      <c r="E9" s="775">
        <f t="shared" si="1"/>
        <v>0.69480940037251171</v>
      </c>
      <c r="F9" s="776">
        <f t="shared" si="2"/>
        <v>22.677474199999999</v>
      </c>
      <c r="G9" s="775">
        <f t="shared" si="3"/>
        <v>8.0280329102086974</v>
      </c>
      <c r="H9" s="776">
        <f t="shared" si="4"/>
        <v>257.81190237999976</v>
      </c>
      <c r="I9" s="775">
        <f t="shared" si="5"/>
        <v>91.26776724323868</v>
      </c>
      <c r="J9" s="1196">
        <f>+AO13</f>
        <v>2.6525999999999997E-2</v>
      </c>
      <c r="K9" s="775">
        <f t="shared" si="5"/>
        <v>9.3904461801215897E-3</v>
      </c>
      <c r="L9" s="777">
        <f t="shared" si="7"/>
        <v>282.47859037999973</v>
      </c>
      <c r="M9" s="778">
        <f t="shared" si="8"/>
        <v>0.13642399999999999</v>
      </c>
      <c r="N9" s="779">
        <f t="shared" si="9"/>
        <v>8.0896661392792692E-3</v>
      </c>
      <c r="O9" s="776">
        <f t="shared" si="10"/>
        <v>2.4117364000000006</v>
      </c>
      <c r="P9" s="775">
        <f t="shared" si="11"/>
        <v>0.14301107057370616</v>
      </c>
      <c r="Q9" s="776">
        <f t="shared" si="12"/>
        <v>397.27040466000062</v>
      </c>
      <c r="R9" s="775">
        <f t="shared" si="13"/>
        <v>23.55732818797118</v>
      </c>
      <c r="S9" s="776">
        <f t="shared" si="14"/>
        <v>1286.5798307600076</v>
      </c>
      <c r="T9" s="775">
        <f t="shared" si="15"/>
        <v>76.291571075315829</v>
      </c>
      <c r="U9" s="780">
        <f t="shared" si="16"/>
        <v>1686.3983958200083</v>
      </c>
      <c r="V9" s="781">
        <f t="shared" si="17"/>
        <v>1968.8769862000081</v>
      </c>
      <c r="W9" s="751"/>
      <c r="X9" s="753"/>
      <c r="Y9" s="1351"/>
      <c r="Z9" s="1325"/>
      <c r="AA9" s="1325"/>
      <c r="AB9" s="1325"/>
      <c r="AC9" s="1325"/>
      <c r="AD9" s="1325"/>
      <c r="AE9" s="1325"/>
      <c r="AF9" s="1351"/>
      <c r="AG9" s="1351"/>
      <c r="AH9" s="1351"/>
      <c r="AI9" s="1351"/>
      <c r="AJ9" s="1883"/>
      <c r="AK9" s="1883"/>
      <c r="AL9" s="1867" t="s">
        <v>265</v>
      </c>
      <c r="AM9" s="1867"/>
      <c r="AN9" s="1867"/>
      <c r="AO9" s="1867"/>
      <c r="AP9" s="1867"/>
      <c r="AQ9" s="1867" t="s">
        <v>265</v>
      </c>
      <c r="AR9" s="1867"/>
      <c r="AS9" s="1867"/>
      <c r="AT9" s="1867"/>
      <c r="AU9" s="1867"/>
      <c r="AV9" s="1867" t="s">
        <v>265</v>
      </c>
      <c r="AW9" s="1867"/>
      <c r="AX9" s="1867"/>
      <c r="AY9" s="1867"/>
      <c r="AZ9" s="1867"/>
      <c r="BA9" s="1379"/>
      <c r="BB9" s="1351"/>
      <c r="BC9" s="1351"/>
      <c r="BD9" s="1351"/>
      <c r="BE9" s="1351"/>
      <c r="BF9" s="1351"/>
      <c r="BG9" s="1351"/>
    </row>
    <row r="10" spans="1:59" s="754" customFormat="1" ht="18.75" customHeight="1">
      <c r="A10" s="751"/>
      <c r="B10" s="772">
        <v>4</v>
      </c>
      <c r="C10" s="773" t="s">
        <v>92</v>
      </c>
      <c r="D10" s="774">
        <f t="shared" si="0"/>
        <v>1.85954</v>
      </c>
      <c r="E10" s="775">
        <f t="shared" si="1"/>
        <v>0.72754784247667414</v>
      </c>
      <c r="F10" s="776">
        <f t="shared" si="2"/>
        <v>21.850213599999996</v>
      </c>
      <c r="G10" s="775">
        <f t="shared" si="3"/>
        <v>8.5489291772881906</v>
      </c>
      <c r="H10" s="776">
        <f t="shared" si="4"/>
        <v>231.83743242000006</v>
      </c>
      <c r="I10" s="775">
        <f t="shared" si="5"/>
        <v>90.706746702142894</v>
      </c>
      <c r="J10" s="1196">
        <f>+AO14</f>
        <v>4.28785E-2</v>
      </c>
      <c r="K10" s="775">
        <f t="shared" si="5"/>
        <v>1.6776278092235756E-2</v>
      </c>
      <c r="L10" s="777">
        <f t="shared" si="7"/>
        <v>255.59006452000006</v>
      </c>
      <c r="M10" s="778">
        <f t="shared" si="8"/>
        <v>0.119939</v>
      </c>
      <c r="N10" s="779">
        <f t="shared" si="9"/>
        <v>7.366693962635406E-3</v>
      </c>
      <c r="O10" s="776">
        <f t="shared" si="10"/>
        <v>2.1274139999999999</v>
      </c>
      <c r="P10" s="775">
        <f t="shared" si="11"/>
        <v>0.1306664877131378</v>
      </c>
      <c r="Q10" s="776">
        <f t="shared" si="12"/>
        <v>387.8596535200013</v>
      </c>
      <c r="R10" s="775">
        <f t="shared" si="13"/>
        <v>23.82247115563456</v>
      </c>
      <c r="S10" s="776">
        <f t="shared" si="14"/>
        <v>1238.0181824500087</v>
      </c>
      <c r="T10" s="775">
        <f t="shared" si="15"/>
        <v>76.039495662689674</v>
      </c>
      <c r="U10" s="780">
        <f t="shared" si="16"/>
        <v>1628.12518897001</v>
      </c>
      <c r="V10" s="781">
        <f t="shared" si="17"/>
        <v>1883.7152534900101</v>
      </c>
      <c r="W10" s="751"/>
      <c r="X10" s="753"/>
      <c r="Y10" s="1351"/>
      <c r="Z10" s="1325"/>
      <c r="AA10" s="1325"/>
      <c r="AB10" s="1325"/>
      <c r="AC10" s="1325"/>
      <c r="AD10" s="1325"/>
      <c r="AE10" s="1325"/>
      <c r="AF10" s="1351"/>
      <c r="AG10" s="1351"/>
      <c r="AH10" s="1351"/>
      <c r="AI10" s="1351"/>
      <c r="AJ10" s="1883"/>
      <c r="AK10" s="1883"/>
      <c r="AL10" s="1392" t="s">
        <v>46</v>
      </c>
      <c r="AM10" s="1392" t="s">
        <v>47</v>
      </c>
      <c r="AN10" s="1392" t="s">
        <v>48</v>
      </c>
      <c r="AO10" s="1392" t="s">
        <v>49</v>
      </c>
      <c r="AP10" s="1392" t="s">
        <v>50</v>
      </c>
      <c r="AQ10" s="1392" t="s">
        <v>46</v>
      </c>
      <c r="AR10" s="1392" t="s">
        <v>47</v>
      </c>
      <c r="AS10" s="1392" t="s">
        <v>48</v>
      </c>
      <c r="AT10" s="1392" t="s">
        <v>49</v>
      </c>
      <c r="AU10" s="1392" t="s">
        <v>50</v>
      </c>
      <c r="AV10" s="1392" t="s">
        <v>46</v>
      </c>
      <c r="AW10" s="1392" t="s">
        <v>47</v>
      </c>
      <c r="AX10" s="1392" t="s">
        <v>48</v>
      </c>
      <c r="AY10" s="1392" t="s">
        <v>49</v>
      </c>
      <c r="AZ10" s="1392" t="s">
        <v>50</v>
      </c>
      <c r="BA10" s="1379"/>
      <c r="BB10" s="1351"/>
      <c r="BC10" s="1351"/>
      <c r="BD10" s="1351"/>
      <c r="BE10" s="1351"/>
      <c r="BF10" s="1351"/>
      <c r="BG10" s="1351"/>
    </row>
    <row r="11" spans="1:59" s="754" customFormat="1" ht="18.75" customHeight="1">
      <c r="A11" s="751"/>
      <c r="B11" s="772">
        <v>5</v>
      </c>
      <c r="C11" s="773" t="s">
        <v>93</v>
      </c>
      <c r="D11" s="774">
        <f t="shared" si="0"/>
        <v>1.9016773</v>
      </c>
      <c r="E11" s="775">
        <f t="shared" si="1"/>
        <v>0.70435574488110686</v>
      </c>
      <c r="F11" s="776">
        <f t="shared" si="2"/>
        <v>22.011776900000001</v>
      </c>
      <c r="G11" s="775">
        <f t="shared" si="3"/>
        <v>8.1528666901352</v>
      </c>
      <c r="H11" s="776">
        <f t="shared" si="4"/>
        <v>245.9920132</v>
      </c>
      <c r="I11" s="775">
        <f t="shared" si="5"/>
        <v>91.112139631833998</v>
      </c>
      <c r="J11" s="1196">
        <f>+AO15</f>
        <v>8.2718800000000009E-2</v>
      </c>
      <c r="K11" s="775">
        <f t="shared" si="5"/>
        <v>3.0637933149683869E-2</v>
      </c>
      <c r="L11" s="777">
        <f t="shared" si="7"/>
        <v>269.98818620000003</v>
      </c>
      <c r="M11" s="778">
        <f t="shared" si="8"/>
        <v>0.157502</v>
      </c>
      <c r="N11" s="779">
        <f t="shared" si="9"/>
        <v>9.8540614404724874E-3</v>
      </c>
      <c r="O11" s="776">
        <f t="shared" si="10"/>
        <v>1.9690337000000002</v>
      </c>
      <c r="P11" s="775">
        <f t="shared" si="11"/>
        <v>0.12319195348732633</v>
      </c>
      <c r="Q11" s="776">
        <f t="shared" si="12"/>
        <v>370.11816879999918</v>
      </c>
      <c r="R11" s="775">
        <f t="shared" si="13"/>
        <v>23.156322939330032</v>
      </c>
      <c r="S11" s="776">
        <f t="shared" si="14"/>
        <v>1226.1013272500122</v>
      </c>
      <c r="T11" s="775">
        <f t="shared" si="15"/>
        <v>76.710631045742161</v>
      </c>
      <c r="U11" s="780">
        <f t="shared" si="16"/>
        <v>1598.3460317500114</v>
      </c>
      <c r="V11" s="781">
        <f t="shared" si="17"/>
        <v>1868.3342179500114</v>
      </c>
      <c r="W11" s="751"/>
      <c r="X11" s="753"/>
      <c r="Y11" s="1351"/>
      <c r="Z11" s="1325"/>
      <c r="AA11" s="1325"/>
      <c r="AB11" s="1325"/>
      <c r="AC11" s="1325"/>
      <c r="AD11" s="1325"/>
      <c r="AE11" s="1325"/>
      <c r="AF11" s="1351"/>
      <c r="AG11" s="1351"/>
      <c r="AH11" s="1351"/>
      <c r="AI11" s="1351"/>
      <c r="AJ11" s="1882" t="s">
        <v>266</v>
      </c>
      <c r="AK11" s="1393" t="s">
        <v>319</v>
      </c>
      <c r="AL11" s="1394">
        <v>1.9049289</v>
      </c>
      <c r="AM11" s="1394">
        <v>24.202740899999998</v>
      </c>
      <c r="AN11" s="1394">
        <v>248.56141453000009</v>
      </c>
      <c r="AO11" s="1395">
        <v>0.1142929</v>
      </c>
      <c r="AP11" s="1394">
        <v>274.78337723000004</v>
      </c>
      <c r="AQ11" s="1394">
        <v>0.16567799999999999</v>
      </c>
      <c r="AR11" s="1394">
        <v>3.1840226</v>
      </c>
      <c r="AS11" s="1394">
        <v>396.1294211899999</v>
      </c>
      <c r="AT11" s="1394">
        <v>1256.9413016399942</v>
      </c>
      <c r="AU11" s="1394">
        <v>1656.4204234299923</v>
      </c>
      <c r="AV11" s="1394">
        <v>2.0706068999999996</v>
      </c>
      <c r="AW11" s="1394">
        <v>27.386763500000001</v>
      </c>
      <c r="AX11" s="1394">
        <v>644.69083572</v>
      </c>
      <c r="AY11" s="1394">
        <v>1257.0555945400013</v>
      </c>
      <c r="AZ11" s="1394">
        <v>1931.203800660016</v>
      </c>
      <c r="BA11" s="1379"/>
      <c r="BB11" s="1351"/>
      <c r="BC11" s="1351"/>
      <c r="BD11" s="1351"/>
      <c r="BE11" s="1351"/>
      <c r="BF11" s="1351"/>
      <c r="BG11" s="1351"/>
    </row>
    <row r="12" spans="1:59" s="754" customFormat="1" ht="18.75" customHeight="1">
      <c r="A12" s="751"/>
      <c r="B12" s="782">
        <v>6</v>
      </c>
      <c r="C12" s="783" t="s">
        <v>94</v>
      </c>
      <c r="D12" s="774">
        <f t="shared" si="0"/>
        <v>1.8859442</v>
      </c>
      <c r="E12" s="784">
        <f t="shared" si="1"/>
        <v>0.75203109211502872</v>
      </c>
      <c r="F12" s="776">
        <f t="shared" si="2"/>
        <v>21.283879299999999</v>
      </c>
      <c r="G12" s="784">
        <f t="shared" si="3"/>
        <v>8.4870692327076558</v>
      </c>
      <c r="H12" s="776">
        <f t="shared" si="4"/>
        <v>227.455253</v>
      </c>
      <c r="I12" s="784">
        <f t="shared" si="5"/>
        <v>90.699089782661744</v>
      </c>
      <c r="J12" s="1197">
        <f>+AO16</f>
        <v>0.1550069</v>
      </c>
      <c r="K12" s="784">
        <f t="shared" si="5"/>
        <v>6.1809892515571278E-2</v>
      </c>
      <c r="L12" s="785">
        <f t="shared" si="7"/>
        <v>250.7800834</v>
      </c>
      <c r="M12" s="778">
        <f t="shared" si="8"/>
        <v>0.163054</v>
      </c>
      <c r="N12" s="786">
        <f t="shared" si="9"/>
        <v>1.0557482933574126E-2</v>
      </c>
      <c r="O12" s="776">
        <f t="shared" si="10"/>
        <v>1.6389561000000001</v>
      </c>
      <c r="P12" s="784">
        <f t="shared" si="11"/>
        <v>0.10611975820665062</v>
      </c>
      <c r="Q12" s="776">
        <f t="shared" si="12"/>
        <v>351.96949445999985</v>
      </c>
      <c r="R12" s="784">
        <f t="shared" si="13"/>
        <v>22.789455829971423</v>
      </c>
      <c r="S12" s="776">
        <f t="shared" si="14"/>
        <v>1190.6685956599849</v>
      </c>
      <c r="T12" s="784">
        <f t="shared" si="15"/>
        <v>77.09386692888836</v>
      </c>
      <c r="U12" s="787">
        <f t="shared" si="16"/>
        <v>1544.4401002199847</v>
      </c>
      <c r="V12" s="788">
        <f t="shared" si="17"/>
        <v>1795.2201836199847</v>
      </c>
      <c r="W12" s="751"/>
      <c r="X12" s="753"/>
      <c r="Y12" s="1351"/>
      <c r="Z12" s="1325"/>
      <c r="AA12" s="1325"/>
      <c r="AB12" s="1325"/>
      <c r="AC12" s="1325"/>
      <c r="AD12" s="1325"/>
      <c r="AE12" s="1325"/>
      <c r="AF12" s="1351"/>
      <c r="AG12" s="1351"/>
      <c r="AH12" s="1351"/>
      <c r="AI12" s="1351"/>
      <c r="AJ12" s="1882"/>
      <c r="AK12" s="1393" t="s">
        <v>320</v>
      </c>
      <c r="AL12" s="1394">
        <v>1.7694827</v>
      </c>
      <c r="AM12" s="1394">
        <v>21.9088426</v>
      </c>
      <c r="AN12" s="1394">
        <v>240.02726587000029</v>
      </c>
      <c r="AO12" s="1395">
        <v>4.5836999999999996E-2</v>
      </c>
      <c r="AP12" s="1394">
        <v>263.75142816999994</v>
      </c>
      <c r="AQ12" s="1394">
        <v>0.11930300000000001</v>
      </c>
      <c r="AR12" s="1394">
        <v>1.6392205999999998</v>
      </c>
      <c r="AS12" s="1394">
        <v>393.6413450799995</v>
      </c>
      <c r="AT12" s="1394">
        <v>1240.2970729799852</v>
      </c>
      <c r="AU12" s="1394">
        <v>1635.6969416599975</v>
      </c>
      <c r="AV12" s="1394">
        <v>1.8887857000000003</v>
      </c>
      <c r="AW12" s="1394">
        <v>23.548063199999994</v>
      </c>
      <c r="AX12" s="1394">
        <v>633.66861094999877</v>
      </c>
      <c r="AY12" s="1394">
        <v>1240.3429099800019</v>
      </c>
      <c r="AZ12" s="1394">
        <v>1899.4483698299791</v>
      </c>
      <c r="BA12" s="1379"/>
      <c r="BB12" s="1351"/>
      <c r="BC12" s="1351"/>
      <c r="BD12" s="1351"/>
      <c r="BE12" s="1351"/>
      <c r="BF12" s="1351"/>
      <c r="BG12" s="1351"/>
    </row>
    <row r="13" spans="1:59" s="754" customFormat="1" ht="18.75" customHeight="1">
      <c r="A13" s="751"/>
      <c r="B13" s="789"/>
      <c r="C13" s="790" t="s">
        <v>95</v>
      </c>
      <c r="D13" s="791">
        <f>SUM(D7:D12)</f>
        <v>11.2842609</v>
      </c>
      <c r="E13" s="792">
        <f t="shared" si="1"/>
        <v>0.70642673141000345</v>
      </c>
      <c r="F13" s="793">
        <f>SUM(F7:F12)</f>
        <v>133.93492749999999</v>
      </c>
      <c r="G13" s="792">
        <f t="shared" si="3"/>
        <v>8.384706264232225</v>
      </c>
      <c r="H13" s="794">
        <f>SUM(H7:H12)</f>
        <v>1451.6852814000003</v>
      </c>
      <c r="I13" s="792">
        <f t="shared" si="5"/>
        <v>90.879615197076248</v>
      </c>
      <c r="J13" s="794">
        <f>SUM(J7:J12)</f>
        <v>0.46726010000000001</v>
      </c>
      <c r="K13" s="792">
        <f t="shared" si="5"/>
        <v>2.9251807281530626E-2</v>
      </c>
      <c r="L13" s="795">
        <f>SUM(L7:L12)</f>
        <v>1597.3717299000002</v>
      </c>
      <c r="M13" s="796">
        <f>SUM(M7:M12)</f>
        <v>0.8619</v>
      </c>
      <c r="N13" s="797">
        <f t="shared" si="9"/>
        <v>8.8405194763142014E-3</v>
      </c>
      <c r="O13" s="798">
        <f>SUM(O7:O12)</f>
        <v>12.970383400000001</v>
      </c>
      <c r="P13" s="792">
        <f t="shared" si="11"/>
        <v>0.13303739072161785</v>
      </c>
      <c r="Q13" s="798">
        <f>SUM(Q7:Q12)</f>
        <v>2296.9884877100003</v>
      </c>
      <c r="R13" s="792">
        <f t="shared" si="13"/>
        <v>23.560240703642837</v>
      </c>
      <c r="S13" s="798">
        <f>SUM(S7:S12)</f>
        <v>7438.6063107399923</v>
      </c>
      <c r="T13" s="792">
        <f t="shared" si="15"/>
        <v>76.297881386159219</v>
      </c>
      <c r="U13" s="799">
        <f>SUM(U7:U12)</f>
        <v>9749.4270818499936</v>
      </c>
      <c r="V13" s="800">
        <f>SUM(V7:V12)</f>
        <v>11346.798811749995</v>
      </c>
      <c r="W13" s="751"/>
      <c r="X13" s="753"/>
      <c r="Y13" s="1351"/>
      <c r="Z13" s="1325"/>
      <c r="AA13" s="1325"/>
      <c r="AB13" s="1325"/>
      <c r="AC13" s="1325"/>
      <c r="AD13" s="1325"/>
      <c r="AE13" s="1325"/>
      <c r="AF13" s="1351"/>
      <c r="AG13" s="1351"/>
      <c r="AH13" s="1351"/>
      <c r="AI13" s="1351"/>
      <c r="AJ13" s="1882"/>
      <c r="AK13" s="1393" t="s">
        <v>321</v>
      </c>
      <c r="AL13" s="1394">
        <v>1.9626877999999999</v>
      </c>
      <c r="AM13" s="1394">
        <v>22.677474199999999</v>
      </c>
      <c r="AN13" s="1394">
        <v>257.81190237999976</v>
      </c>
      <c r="AO13" s="1394">
        <v>2.6525999999999997E-2</v>
      </c>
      <c r="AP13" s="1394">
        <v>282.47859038000024</v>
      </c>
      <c r="AQ13" s="1394">
        <v>0.13642399999999999</v>
      </c>
      <c r="AR13" s="1394">
        <v>2.4117364000000006</v>
      </c>
      <c r="AS13" s="1394">
        <v>397.27040466000062</v>
      </c>
      <c r="AT13" s="1394">
        <v>1286.5798307600076</v>
      </c>
      <c r="AU13" s="1394">
        <v>1686.3983958199885</v>
      </c>
      <c r="AV13" s="1394">
        <v>2.0991117999999998</v>
      </c>
      <c r="AW13" s="1394">
        <v>25.089210599999994</v>
      </c>
      <c r="AX13" s="1394">
        <v>655.08230703999766</v>
      </c>
      <c r="AY13" s="1394">
        <v>1286.6063567600049</v>
      </c>
      <c r="AZ13" s="1394">
        <v>1968.8769861999849</v>
      </c>
      <c r="BA13" s="1379"/>
      <c r="BB13" s="1351"/>
      <c r="BC13" s="1351"/>
      <c r="BD13" s="1351"/>
      <c r="BE13" s="1351"/>
      <c r="BF13" s="1351"/>
      <c r="BG13" s="1351"/>
    </row>
    <row r="14" spans="1:59" s="754" customFormat="1" ht="18.75" customHeight="1">
      <c r="A14" s="751"/>
      <c r="B14" s="738"/>
      <c r="C14" s="801"/>
      <c r="D14" s="802"/>
      <c r="E14" s="803"/>
      <c r="F14" s="804"/>
      <c r="G14" s="803"/>
      <c r="H14" s="804"/>
      <c r="I14" s="803"/>
      <c r="J14" s="805"/>
      <c r="K14" s="803"/>
      <c r="L14" s="806"/>
      <c r="M14" s="802"/>
      <c r="N14" s="807"/>
      <c r="O14" s="807"/>
      <c r="P14" s="803"/>
      <c r="Q14" s="808"/>
      <c r="R14" s="803"/>
      <c r="S14" s="808"/>
      <c r="T14" s="803"/>
      <c r="U14" s="809"/>
      <c r="V14" s="810"/>
      <c r="W14" s="751"/>
      <c r="X14" s="753"/>
      <c r="Y14" s="1351"/>
      <c r="Z14" s="1325"/>
      <c r="AA14" s="1325"/>
      <c r="AB14" s="1325"/>
      <c r="AC14" s="1325"/>
      <c r="AD14" s="1325"/>
      <c r="AE14" s="1325"/>
      <c r="AF14" s="1351"/>
      <c r="AG14" s="1351"/>
      <c r="AH14" s="1351"/>
      <c r="AI14" s="1351"/>
      <c r="AJ14" s="1882"/>
      <c r="AK14" s="1393" t="s">
        <v>322</v>
      </c>
      <c r="AL14" s="1394">
        <v>1.85954</v>
      </c>
      <c r="AM14" s="1394">
        <v>21.850213599999996</v>
      </c>
      <c r="AN14" s="1394">
        <v>231.83743242000006</v>
      </c>
      <c r="AO14" s="1394">
        <v>4.28785E-2</v>
      </c>
      <c r="AP14" s="1394">
        <v>255.59006452000006</v>
      </c>
      <c r="AQ14" s="1394">
        <v>0.119939</v>
      </c>
      <c r="AR14" s="1394">
        <v>2.1274139999999999</v>
      </c>
      <c r="AS14" s="1394">
        <v>387.8596535200013</v>
      </c>
      <c r="AT14" s="1394">
        <v>1238.0181824500087</v>
      </c>
      <c r="AU14" s="1394">
        <v>1628.1251889700034</v>
      </c>
      <c r="AV14" s="1394">
        <v>1.979479</v>
      </c>
      <c r="AW14" s="1394">
        <v>23.977627599999995</v>
      </c>
      <c r="AX14" s="1394">
        <v>619.6970859399994</v>
      </c>
      <c r="AY14" s="1394">
        <v>1238.0610609499859</v>
      </c>
      <c r="AZ14" s="1394">
        <v>1883.7152534900097</v>
      </c>
      <c r="BA14" s="1379"/>
      <c r="BB14" s="1351"/>
      <c r="BC14" s="1351"/>
      <c r="BD14" s="1351"/>
      <c r="BE14" s="1351"/>
      <c r="BF14" s="1351"/>
      <c r="BG14" s="1351"/>
    </row>
    <row r="15" spans="1:59" s="754" customFormat="1" ht="18.75" customHeight="1">
      <c r="A15" s="751"/>
      <c r="B15" s="811">
        <v>7</v>
      </c>
      <c r="C15" s="812" t="s">
        <v>96</v>
      </c>
      <c r="D15" s="813">
        <f>+AL17</f>
        <v>1.8870703</v>
      </c>
      <c r="E15" s="814">
        <f t="shared" ref="E15:E21" si="18">(D15/L15)*100</f>
        <v>0.73986515836032274</v>
      </c>
      <c r="F15" s="815">
        <f>+AM17</f>
        <v>22.551426599999996</v>
      </c>
      <c r="G15" s="814">
        <f t="shared" ref="G15:G21" si="19">(F15/$L15)*100</f>
        <v>8.8417558225892225</v>
      </c>
      <c r="H15" s="815">
        <f t="shared" ref="H15:H20" si="20">+AN17</f>
        <v>230.3814542999998</v>
      </c>
      <c r="I15" s="814">
        <f t="shared" ref="I15:K21" si="21">(H15/$L15)*100</f>
        <v>90.325840626579108</v>
      </c>
      <c r="J15" s="1198">
        <f t="shared" ref="J15:J20" si="22">+AO17</f>
        <v>0.23602469999999998</v>
      </c>
      <c r="K15" s="814">
        <f t="shared" si="21"/>
        <v>9.2538392471360309E-2</v>
      </c>
      <c r="L15" s="1779">
        <f t="shared" ref="L15:L20" si="23">SUM(D15,F15,H15,J15)</f>
        <v>255.05597589999979</v>
      </c>
      <c r="M15" s="1776">
        <f t="shared" ref="M15:M20" si="24">+AQ17</f>
        <v>0.16409499999999999</v>
      </c>
      <c r="N15" s="816">
        <f t="shared" ref="N15:N21" si="25">(M15/$U15)*100</f>
        <v>1.0636104170899059E-2</v>
      </c>
      <c r="O15" s="815">
        <f t="shared" ref="O15:O20" si="26">+AR17</f>
        <v>1.9217770999999999</v>
      </c>
      <c r="P15" s="814">
        <f t="shared" ref="P15:P21" si="27">(O15/$U15)*100</f>
        <v>0.12456334092354002</v>
      </c>
      <c r="Q15" s="815">
        <f t="shared" ref="Q15:Q20" si="28">+AS17</f>
        <v>345.01725351000067</v>
      </c>
      <c r="R15" s="814">
        <f t="shared" ref="R15:R21" si="29">(Q15/$U15)*100</f>
        <v>22.362896182637233</v>
      </c>
      <c r="S15" s="815">
        <f t="shared" ref="S15:S20" si="30">+AT17</f>
        <v>1195.7080142900065</v>
      </c>
      <c r="T15" s="814">
        <f t="shared" ref="T15:T21" si="31">(S15/$U15)*100</f>
        <v>77.501904372268328</v>
      </c>
      <c r="U15" s="817">
        <f t="shared" ref="U15:U20" si="32">SUM(M15,O15,Q15,S15)</f>
        <v>1542.8111399000072</v>
      </c>
      <c r="V15" s="818">
        <f t="shared" ref="V15:V20" si="33">SUM(L15,U15)</f>
        <v>1797.867115800007</v>
      </c>
      <c r="W15" s="751"/>
      <c r="X15" s="753"/>
      <c r="Y15" s="1351"/>
      <c r="Z15" s="1325"/>
      <c r="AA15" s="1325"/>
      <c r="AB15" s="1325"/>
      <c r="AC15" s="1325"/>
      <c r="AD15" s="1325"/>
      <c r="AE15" s="1325"/>
      <c r="AF15" s="1351"/>
      <c r="AG15" s="1351"/>
      <c r="AH15" s="1351"/>
      <c r="AI15" s="1351"/>
      <c r="AJ15" s="1882"/>
      <c r="AK15" s="1393" t="s">
        <v>323</v>
      </c>
      <c r="AL15" s="1394">
        <v>1.9016773</v>
      </c>
      <c r="AM15" s="1394">
        <v>22.011776900000001</v>
      </c>
      <c r="AN15" s="1394">
        <v>245.9920132</v>
      </c>
      <c r="AO15" s="1394">
        <v>8.2718800000000009E-2</v>
      </c>
      <c r="AP15" s="1394">
        <v>269.98818619999992</v>
      </c>
      <c r="AQ15" s="1394">
        <v>0.157502</v>
      </c>
      <c r="AR15" s="1394">
        <v>1.9690337000000002</v>
      </c>
      <c r="AS15" s="1394">
        <v>370.11816879999918</v>
      </c>
      <c r="AT15" s="1394">
        <v>1226.1013272500122</v>
      </c>
      <c r="AU15" s="1394">
        <v>1598.3460317499876</v>
      </c>
      <c r="AV15" s="1394">
        <v>2.0591793000000003</v>
      </c>
      <c r="AW15" s="1394">
        <v>23.980810600000005</v>
      </c>
      <c r="AX15" s="1394">
        <v>616.11018199999899</v>
      </c>
      <c r="AY15" s="1394">
        <v>1226.1840460499941</v>
      </c>
      <c r="AZ15" s="1394">
        <v>1868.3342179499984</v>
      </c>
      <c r="BA15" s="1773">
        <f>+V13</f>
        <v>11346.798811749995</v>
      </c>
      <c r="BB15" s="1351"/>
      <c r="BC15" s="1351"/>
      <c r="BD15" s="1351"/>
      <c r="BE15" s="1351"/>
      <c r="BF15" s="1351"/>
      <c r="BG15" s="1351"/>
    </row>
    <row r="16" spans="1:59" s="754" customFormat="1" ht="18.75" customHeight="1">
      <c r="A16" s="751"/>
      <c r="B16" s="772">
        <v>8</v>
      </c>
      <c r="C16" s="773" t="s">
        <v>97</v>
      </c>
      <c r="D16" s="774">
        <f>+AL18</f>
        <v>2.0462192000000003</v>
      </c>
      <c r="E16" s="775">
        <f t="shared" si="18"/>
        <v>0.79345205119708173</v>
      </c>
      <c r="F16" s="776">
        <f t="shared" ref="F16:F20" si="34">+AM18</f>
        <v>22.342326799999999</v>
      </c>
      <c r="G16" s="775">
        <f t="shared" si="19"/>
        <v>8.66357085691285</v>
      </c>
      <c r="H16" s="776">
        <f t="shared" si="20"/>
        <v>233.36775730000008</v>
      </c>
      <c r="I16" s="775">
        <f t="shared" si="21"/>
        <v>90.491832797262276</v>
      </c>
      <c r="J16" s="1199">
        <f t="shared" si="22"/>
        <v>0.13189509999999999</v>
      </c>
      <c r="K16" s="775">
        <f t="shared" si="21"/>
        <v>5.114429462779168E-2</v>
      </c>
      <c r="L16" s="777">
        <f t="shared" si="23"/>
        <v>257.88819840000008</v>
      </c>
      <c r="M16" s="778">
        <f t="shared" si="24"/>
        <v>0.18209800000000001</v>
      </c>
      <c r="N16" s="779">
        <f t="shared" si="25"/>
        <v>1.1741321116713839E-2</v>
      </c>
      <c r="O16" s="776">
        <f t="shared" si="26"/>
        <v>1.8582831</v>
      </c>
      <c r="P16" s="775">
        <f t="shared" si="27"/>
        <v>0.119818441733915</v>
      </c>
      <c r="Q16" s="776">
        <f t="shared" si="28"/>
        <v>344.5647781699987</v>
      </c>
      <c r="R16" s="775">
        <f t="shared" si="29"/>
        <v>22.216859636037874</v>
      </c>
      <c r="S16" s="776">
        <f t="shared" si="30"/>
        <v>1204.310603869998</v>
      </c>
      <c r="T16" s="775">
        <f t="shared" si="31"/>
        <v>77.65158060111149</v>
      </c>
      <c r="U16" s="780">
        <f t="shared" si="32"/>
        <v>1550.9157631399967</v>
      </c>
      <c r="V16" s="781">
        <f t="shared" si="33"/>
        <v>1808.8039615399966</v>
      </c>
      <c r="W16" s="751"/>
      <c r="X16" s="753"/>
      <c r="Y16" s="1351"/>
      <c r="Z16" s="1325"/>
      <c r="AA16" s="1325"/>
      <c r="AB16" s="1325"/>
      <c r="AC16" s="1325"/>
      <c r="AD16" s="1325"/>
      <c r="AE16" s="1325"/>
      <c r="AF16" s="1351"/>
      <c r="AG16" s="1351"/>
      <c r="AH16" s="1351"/>
      <c r="AI16" s="1351"/>
      <c r="AJ16" s="1882"/>
      <c r="AK16" s="1393" t="s">
        <v>324</v>
      </c>
      <c r="AL16" s="1394">
        <v>1.8859442</v>
      </c>
      <c r="AM16" s="1394">
        <v>21.283879299999999</v>
      </c>
      <c r="AN16" s="1394">
        <v>227.455253</v>
      </c>
      <c r="AO16" s="1394">
        <v>0.1550069</v>
      </c>
      <c r="AP16" s="1394">
        <v>250.78008339999997</v>
      </c>
      <c r="AQ16" s="1394">
        <v>0.163054</v>
      </c>
      <c r="AR16" s="1394">
        <v>1.6389561000000001</v>
      </c>
      <c r="AS16" s="1394">
        <v>351.96949445999985</v>
      </c>
      <c r="AT16" s="1394">
        <v>1190.6685956599849</v>
      </c>
      <c r="AU16" s="1394">
        <v>1544.4401002200041</v>
      </c>
      <c r="AV16" s="1394">
        <v>2.0489981999999998</v>
      </c>
      <c r="AW16" s="1394">
        <v>22.9228354</v>
      </c>
      <c r="AX16" s="1394">
        <v>579.42474745999948</v>
      </c>
      <c r="AY16" s="1394">
        <v>1190.8236025600052</v>
      </c>
      <c r="AZ16" s="1394">
        <v>1795.2201836199954</v>
      </c>
      <c r="BA16" s="1772">
        <f>SUM(AZ11:AZ16)</f>
        <v>11346.798811749983</v>
      </c>
      <c r="BB16" s="1352">
        <f>+BA16-BA15</f>
        <v>0</v>
      </c>
      <c r="BC16" s="1351"/>
      <c r="BD16" s="1351"/>
      <c r="BE16" s="1351"/>
      <c r="BF16" s="1351"/>
      <c r="BG16" s="1351"/>
    </row>
    <row r="17" spans="1:59" s="754" customFormat="1" ht="18.75" customHeight="1">
      <c r="A17" s="751"/>
      <c r="B17" s="772">
        <v>9</v>
      </c>
      <c r="C17" s="773" t="s">
        <v>98</v>
      </c>
      <c r="D17" s="774">
        <f t="shared" ref="D17:D20" si="35">+AL19</f>
        <v>2.0997678999999998</v>
      </c>
      <c r="E17" s="775">
        <f t="shared" si="18"/>
        <v>0.81944669729929731</v>
      </c>
      <c r="F17" s="776">
        <f t="shared" si="34"/>
        <v>21.844698699999999</v>
      </c>
      <c r="G17" s="775">
        <f t="shared" si="19"/>
        <v>8.5250213622244893</v>
      </c>
      <c r="H17" s="776">
        <f t="shared" si="20"/>
        <v>232.22600579999985</v>
      </c>
      <c r="I17" s="775">
        <f t="shared" si="21"/>
        <v>90.627556255059133</v>
      </c>
      <c r="J17" s="1199">
        <f t="shared" si="22"/>
        <v>7.1685499999999999E-2</v>
      </c>
      <c r="K17" s="775">
        <f t="shared" si="21"/>
        <v>2.7975685417063856E-2</v>
      </c>
      <c r="L17" s="777">
        <f t="shared" si="23"/>
        <v>256.24215789999988</v>
      </c>
      <c r="M17" s="778">
        <f t="shared" si="24"/>
        <v>0.17483299999999999</v>
      </c>
      <c r="N17" s="779">
        <f t="shared" si="25"/>
        <v>1.1265621345056882E-2</v>
      </c>
      <c r="O17" s="776">
        <f t="shared" si="26"/>
        <v>1.7605147000000001</v>
      </c>
      <c r="P17" s="775">
        <f t="shared" si="27"/>
        <v>0.11344135250557057</v>
      </c>
      <c r="Q17" s="776">
        <f t="shared" si="28"/>
        <v>346.9464872099997</v>
      </c>
      <c r="R17" s="775">
        <f t="shared" si="29"/>
        <v>22.356006886031114</v>
      </c>
      <c r="S17" s="776">
        <f t="shared" si="30"/>
        <v>1203.0343412600171</v>
      </c>
      <c r="T17" s="775">
        <f t="shared" si="31"/>
        <v>77.519286140118254</v>
      </c>
      <c r="U17" s="780">
        <f t="shared" si="32"/>
        <v>1551.9161761700168</v>
      </c>
      <c r="V17" s="781">
        <f t="shared" si="33"/>
        <v>1808.1583340700167</v>
      </c>
      <c r="W17" s="751"/>
      <c r="X17" s="753"/>
      <c r="Y17" s="1351"/>
      <c r="Z17" s="1325"/>
      <c r="AA17" s="1325"/>
      <c r="AB17" s="1325"/>
      <c r="AC17" s="1325"/>
      <c r="AD17" s="1325"/>
      <c r="AE17" s="1325"/>
      <c r="AF17" s="1351"/>
      <c r="AG17" s="1351"/>
      <c r="AH17" s="1351"/>
      <c r="AI17" s="1351"/>
      <c r="AJ17" s="1882"/>
      <c r="AK17" s="1393" t="s">
        <v>325</v>
      </c>
      <c r="AL17" s="1394">
        <v>1.8870703</v>
      </c>
      <c r="AM17" s="1394">
        <v>22.551426599999996</v>
      </c>
      <c r="AN17" s="1394">
        <v>230.3814542999998</v>
      </c>
      <c r="AO17" s="1394">
        <v>0.23602469999999998</v>
      </c>
      <c r="AP17" s="1394">
        <v>255.05597589999994</v>
      </c>
      <c r="AQ17" s="1394">
        <v>0.16409499999999999</v>
      </c>
      <c r="AR17" s="1394">
        <v>1.9217770999999999</v>
      </c>
      <c r="AS17" s="1394">
        <v>345.01725351000067</v>
      </c>
      <c r="AT17" s="1394">
        <v>1195.7080142900065</v>
      </c>
      <c r="AU17" s="1394">
        <v>1542.8111398999845</v>
      </c>
      <c r="AV17" s="1394">
        <v>2.0511653000000001</v>
      </c>
      <c r="AW17" s="1394">
        <v>24.473203699999999</v>
      </c>
      <c r="AX17" s="1394">
        <v>575.3987078100007</v>
      </c>
      <c r="AY17" s="1394">
        <v>1195.9440389899992</v>
      </c>
      <c r="AZ17" s="1394">
        <v>1797.867115800015</v>
      </c>
      <c r="BA17" s="1379"/>
      <c r="BB17" s="1783"/>
      <c r="BC17" s="1351"/>
      <c r="BD17" s="1351"/>
      <c r="BE17" s="1351"/>
      <c r="BF17" s="1351"/>
      <c r="BG17" s="1351"/>
    </row>
    <row r="18" spans="1:59" s="754" customFormat="1" ht="18.75" customHeight="1">
      <c r="A18" s="751"/>
      <c r="B18" s="772">
        <v>10</v>
      </c>
      <c r="C18" s="773" t="s">
        <v>99</v>
      </c>
      <c r="D18" s="774">
        <f t="shared" si="35"/>
        <v>2.1781186000000003</v>
      </c>
      <c r="E18" s="775">
        <f t="shared" si="18"/>
        <v>0.78409422917673632</v>
      </c>
      <c r="F18" s="776">
        <f t="shared" si="34"/>
        <v>23.7771206</v>
      </c>
      <c r="G18" s="775">
        <f t="shared" si="19"/>
        <v>8.559452661989706</v>
      </c>
      <c r="H18" s="776">
        <f t="shared" si="20"/>
        <v>251.78811829999989</v>
      </c>
      <c r="I18" s="775">
        <f t="shared" si="21"/>
        <v>90.64043185449097</v>
      </c>
      <c r="J18" s="1199">
        <f t="shared" si="22"/>
        <v>4.4505099999999999E-2</v>
      </c>
      <c r="K18" s="775">
        <f t="shared" si="21"/>
        <v>1.6021254342593449E-2</v>
      </c>
      <c r="L18" s="777">
        <f t="shared" si="23"/>
        <v>277.78786259999987</v>
      </c>
      <c r="M18" s="778">
        <f t="shared" si="24"/>
        <v>0.18197199999999999</v>
      </c>
      <c r="N18" s="779">
        <f t="shared" si="25"/>
        <v>1.1624069561437606E-2</v>
      </c>
      <c r="O18" s="776">
        <f t="shared" si="26"/>
        <v>1.6278882000000001</v>
      </c>
      <c r="P18" s="775">
        <f t="shared" si="27"/>
        <v>0.10398679838130841</v>
      </c>
      <c r="Q18" s="776">
        <f t="shared" si="28"/>
        <v>354.25462413999992</v>
      </c>
      <c r="R18" s="775">
        <f t="shared" si="29"/>
        <v>22.629197862661794</v>
      </c>
      <c r="S18" s="776">
        <f t="shared" si="30"/>
        <v>1209.4113504200136</v>
      </c>
      <c r="T18" s="775">
        <f t="shared" si="31"/>
        <v>77.255191269395453</v>
      </c>
      <c r="U18" s="780">
        <f t="shared" si="32"/>
        <v>1565.4758347600136</v>
      </c>
      <c r="V18" s="781">
        <f t="shared" si="33"/>
        <v>1843.2636973600136</v>
      </c>
      <c r="W18" s="751"/>
      <c r="X18" s="753"/>
      <c r="Y18" s="1351"/>
      <c r="Z18" s="1325"/>
      <c r="AA18" s="1325"/>
      <c r="AB18" s="1325"/>
      <c r="AC18" s="1325"/>
      <c r="AD18" s="1325"/>
      <c r="AE18" s="1325"/>
      <c r="AF18" s="1351"/>
      <c r="AG18" s="1351"/>
      <c r="AH18" s="1351"/>
      <c r="AI18" s="1351"/>
      <c r="AJ18" s="1882"/>
      <c r="AK18" s="1393" t="s">
        <v>326</v>
      </c>
      <c r="AL18" s="1394">
        <v>2.0462192000000003</v>
      </c>
      <c r="AM18" s="1394">
        <v>22.342326799999999</v>
      </c>
      <c r="AN18" s="1394">
        <v>233.36775730000008</v>
      </c>
      <c r="AO18" s="1394">
        <v>0.13189509999999999</v>
      </c>
      <c r="AP18" s="1394">
        <v>257.88819839999996</v>
      </c>
      <c r="AQ18" s="1394">
        <v>0.18209800000000001</v>
      </c>
      <c r="AR18" s="1394">
        <v>1.8582831</v>
      </c>
      <c r="AS18" s="1394">
        <v>344.5647781699987</v>
      </c>
      <c r="AT18" s="1394">
        <v>1204.310603869998</v>
      </c>
      <c r="AU18" s="1394">
        <v>1550.9157631400071</v>
      </c>
      <c r="AV18" s="1394">
        <v>2.2283172000000002</v>
      </c>
      <c r="AW18" s="1394">
        <v>24.200609899999996</v>
      </c>
      <c r="AX18" s="1394">
        <v>577.9325354699979</v>
      </c>
      <c r="AY18" s="1394">
        <v>1204.4424989699787</v>
      </c>
      <c r="AZ18" s="1394">
        <v>1808.8039615400362</v>
      </c>
      <c r="BA18" s="1379"/>
      <c r="BB18" s="1783"/>
      <c r="BC18" s="1351"/>
      <c r="BD18" s="1351"/>
      <c r="BE18" s="1351"/>
      <c r="BF18" s="1351"/>
      <c r="BG18" s="1351"/>
    </row>
    <row r="19" spans="1:59" s="754" customFormat="1" ht="18.75" customHeight="1">
      <c r="A19" s="751"/>
      <c r="B19" s="772">
        <v>11</v>
      </c>
      <c r="C19" s="773" t="s">
        <v>100</v>
      </c>
      <c r="D19" s="774">
        <f t="shared" si="35"/>
        <v>2.1439094000000001</v>
      </c>
      <c r="E19" s="775">
        <f t="shared" si="18"/>
        <v>0.75112617552242045</v>
      </c>
      <c r="F19" s="776">
        <f t="shared" si="34"/>
        <v>23.706219899999997</v>
      </c>
      <c r="G19" s="775">
        <f t="shared" si="19"/>
        <v>8.3055572635581019</v>
      </c>
      <c r="H19" s="776">
        <f t="shared" si="20"/>
        <v>259.53676729999972</v>
      </c>
      <c r="I19" s="775">
        <f t="shared" si="21"/>
        <v>90.929616442514387</v>
      </c>
      <c r="J19" s="1199">
        <f t="shared" si="22"/>
        <v>3.9103699999999998E-2</v>
      </c>
      <c r="K19" s="775">
        <f t="shared" si="21"/>
        <v>1.3700118405085619E-2</v>
      </c>
      <c r="L19" s="777">
        <f t="shared" si="23"/>
        <v>285.42600029999971</v>
      </c>
      <c r="M19" s="778">
        <f t="shared" si="24"/>
        <v>0.164909</v>
      </c>
      <c r="N19" s="779">
        <f t="shared" si="25"/>
        <v>1.0501575273977472E-2</v>
      </c>
      <c r="O19" s="776">
        <f t="shared" si="26"/>
        <v>1.8968619000000002</v>
      </c>
      <c r="P19" s="775">
        <f t="shared" si="27"/>
        <v>0.12079412298413021</v>
      </c>
      <c r="Q19" s="776">
        <f t="shared" si="28"/>
        <v>355.4052984599993</v>
      </c>
      <c r="R19" s="775">
        <f t="shared" si="29"/>
        <v>22.632576114997438</v>
      </c>
      <c r="S19" s="776">
        <f t="shared" si="30"/>
        <v>1212.8592454800093</v>
      </c>
      <c r="T19" s="775">
        <f t="shared" si="31"/>
        <v>77.236128186744452</v>
      </c>
      <c r="U19" s="780">
        <f t="shared" si="32"/>
        <v>1570.3263148400088</v>
      </c>
      <c r="V19" s="781">
        <f t="shared" si="33"/>
        <v>1855.7523151400085</v>
      </c>
      <c r="W19" s="751"/>
      <c r="X19" s="753"/>
      <c r="Y19" s="1351"/>
      <c r="Z19" s="1325"/>
      <c r="AA19" s="1325"/>
      <c r="AB19" s="1325"/>
      <c r="AC19" s="1325"/>
      <c r="AD19" s="1325"/>
      <c r="AE19" s="1325"/>
      <c r="AF19" s="1351"/>
      <c r="AG19" s="1351"/>
      <c r="AH19" s="1351"/>
      <c r="AI19" s="1351"/>
      <c r="AJ19" s="1882"/>
      <c r="AK19" s="1393" t="s">
        <v>327</v>
      </c>
      <c r="AL19" s="1394">
        <v>2.0997678999999998</v>
      </c>
      <c r="AM19" s="1394">
        <v>21.844698699999999</v>
      </c>
      <c r="AN19" s="1394">
        <v>232.22600579999985</v>
      </c>
      <c r="AO19" s="1394">
        <v>7.1685499999999999E-2</v>
      </c>
      <c r="AP19" s="1394">
        <v>256.24215789999982</v>
      </c>
      <c r="AQ19" s="1394">
        <v>0.17483299999999999</v>
      </c>
      <c r="AR19" s="1394">
        <v>1.7605147000000001</v>
      </c>
      <c r="AS19" s="1394">
        <v>346.9464872099997</v>
      </c>
      <c r="AT19" s="1394">
        <v>1203.0343412600171</v>
      </c>
      <c r="AU19" s="1394">
        <v>1551.9161761699961</v>
      </c>
      <c r="AV19" s="1394">
        <v>2.2746008999999998</v>
      </c>
      <c r="AW19" s="1394">
        <v>23.605213400000004</v>
      </c>
      <c r="AX19" s="1394">
        <v>579.17249301000038</v>
      </c>
      <c r="AY19" s="1394">
        <v>1203.106026759998</v>
      </c>
      <c r="AZ19" s="1394">
        <v>1808.1583340700001</v>
      </c>
      <c r="BA19" s="1379"/>
      <c r="BB19" s="1783"/>
      <c r="BC19" s="1351"/>
      <c r="BD19" s="1351"/>
      <c r="BE19" s="1351"/>
      <c r="BF19" s="1351"/>
      <c r="BG19" s="1351"/>
    </row>
    <row r="20" spans="1:59" s="754" customFormat="1" ht="18.75" customHeight="1">
      <c r="A20" s="751"/>
      <c r="B20" s="782">
        <v>12</v>
      </c>
      <c r="C20" s="1782" t="s">
        <v>101</v>
      </c>
      <c r="D20" s="819">
        <f t="shared" si="35"/>
        <v>2.2269258999999999</v>
      </c>
      <c r="E20" s="820">
        <f t="shared" si="18"/>
        <v>0.77511661527609999</v>
      </c>
      <c r="F20" s="821">
        <f t="shared" si="34"/>
        <v>25.085534899999999</v>
      </c>
      <c r="G20" s="820">
        <f t="shared" si="19"/>
        <v>8.7314153129560719</v>
      </c>
      <c r="H20" s="821">
        <f t="shared" si="20"/>
        <v>259.96525859999997</v>
      </c>
      <c r="I20" s="820">
        <f t="shared" si="21"/>
        <v>90.485000572047795</v>
      </c>
      <c r="J20" s="1200">
        <f t="shared" si="22"/>
        <v>2.43273E-2</v>
      </c>
      <c r="K20" s="820">
        <f t="shared" si="21"/>
        <v>8.467499720042895E-3</v>
      </c>
      <c r="L20" s="1780">
        <f t="shared" si="23"/>
        <v>287.30204669999995</v>
      </c>
      <c r="M20" s="1777">
        <f t="shared" si="24"/>
        <v>0.169127</v>
      </c>
      <c r="N20" s="822">
        <f t="shared" si="25"/>
        <v>1.0523879970641112E-2</v>
      </c>
      <c r="O20" s="821">
        <f t="shared" si="26"/>
        <v>1.5951904000000003</v>
      </c>
      <c r="P20" s="820">
        <f t="shared" si="27"/>
        <v>9.9260273640039684E-2</v>
      </c>
      <c r="Q20" s="821">
        <f t="shared" si="28"/>
        <v>366.04054675999765</v>
      </c>
      <c r="R20" s="820">
        <f t="shared" si="29"/>
        <v>22.776769992313831</v>
      </c>
      <c r="S20" s="821">
        <f t="shared" si="30"/>
        <v>1239.2735182599874</v>
      </c>
      <c r="T20" s="820">
        <f t="shared" si="31"/>
        <v>77.113445854075493</v>
      </c>
      <c r="U20" s="823">
        <f t="shared" si="32"/>
        <v>1607.078382419985</v>
      </c>
      <c r="V20" s="788">
        <f t="shared" si="33"/>
        <v>1894.3804291199849</v>
      </c>
      <c r="W20" s="751"/>
      <c r="X20" s="753"/>
      <c r="Y20" s="1351"/>
      <c r="Z20" s="1325"/>
      <c r="AA20" s="1325"/>
      <c r="AB20" s="1325"/>
      <c r="AC20" s="1325"/>
      <c r="AD20" s="1325"/>
      <c r="AE20" s="1325"/>
      <c r="AF20" s="1351"/>
      <c r="AG20" s="1351"/>
      <c r="AH20" s="1351"/>
      <c r="AI20" s="1351"/>
      <c r="AJ20" s="1882"/>
      <c r="AK20" s="1393" t="s">
        <v>328</v>
      </c>
      <c r="AL20" s="1394">
        <v>2.1781186000000003</v>
      </c>
      <c r="AM20" s="1394">
        <v>23.7771206</v>
      </c>
      <c r="AN20" s="1394">
        <v>251.78811829999989</v>
      </c>
      <c r="AO20" s="1394">
        <v>4.4505099999999999E-2</v>
      </c>
      <c r="AP20" s="1394">
        <v>277.78786259999998</v>
      </c>
      <c r="AQ20" s="1394">
        <v>0.18197199999999999</v>
      </c>
      <c r="AR20" s="1394">
        <v>1.6278882000000001</v>
      </c>
      <c r="AS20" s="1394">
        <v>354.25462413999992</v>
      </c>
      <c r="AT20" s="1394">
        <v>1209.4113504200136</v>
      </c>
      <c r="AU20" s="1394">
        <v>1565.4758347600214</v>
      </c>
      <c r="AV20" s="1394">
        <v>2.3600906000000004</v>
      </c>
      <c r="AW20" s="1394">
        <v>25.405008800000001</v>
      </c>
      <c r="AX20" s="1394">
        <v>606.04274244000203</v>
      </c>
      <c r="AY20" s="1394">
        <v>1209.4558555199962</v>
      </c>
      <c r="AZ20" s="1394">
        <v>1843.2636973599956</v>
      </c>
      <c r="BA20" s="1774"/>
      <c r="BB20" s="1783"/>
      <c r="BC20" s="1351"/>
      <c r="BD20" s="1351"/>
      <c r="BE20" s="1351"/>
      <c r="BF20" s="1351"/>
      <c r="BG20" s="1351"/>
    </row>
    <row r="21" spans="1:59" s="754" customFormat="1" ht="18.75" customHeight="1" thickBot="1">
      <c r="A21" s="751"/>
      <c r="B21" s="824"/>
      <c r="C21" s="1781" t="s">
        <v>102</v>
      </c>
      <c r="D21" s="826">
        <f>SUM(D15:D20)</f>
        <v>12.582011300000001</v>
      </c>
      <c r="E21" s="827">
        <f t="shared" si="18"/>
        <v>0.77681014295673412</v>
      </c>
      <c r="F21" s="828">
        <f>SUM(F15:F20)</f>
        <v>139.30732749999999</v>
      </c>
      <c r="G21" s="827">
        <f t="shared" si="19"/>
        <v>8.6007985853736724</v>
      </c>
      <c r="H21" s="828">
        <f>SUM(H15:H20)</f>
        <v>1467.2653615999991</v>
      </c>
      <c r="I21" s="827">
        <f t="shared" si="21"/>
        <v>90.588586206400834</v>
      </c>
      <c r="J21" s="828">
        <f>SUM(J15:J20)</f>
        <v>0.54754140000000007</v>
      </c>
      <c r="K21" s="827">
        <f t="shared" si="21"/>
        <v>3.380506526875638E-2</v>
      </c>
      <c r="L21" s="829">
        <f>SUM(L15:L20)</f>
        <v>1619.7022417999992</v>
      </c>
      <c r="M21" s="1778">
        <f>SUM(M15:M20)</f>
        <v>1.037034</v>
      </c>
      <c r="N21" s="830">
        <f t="shared" si="25"/>
        <v>1.1045762283215198E-2</v>
      </c>
      <c r="O21" s="831">
        <f>SUM(O15:O20)</f>
        <v>10.660515400000001</v>
      </c>
      <c r="P21" s="827">
        <f t="shared" si="27"/>
        <v>0.11354836864071458</v>
      </c>
      <c r="Q21" s="831">
        <f>SUM(Q15:Q20)</f>
        <v>2112.2289882499958</v>
      </c>
      <c r="R21" s="827">
        <f t="shared" si="29"/>
        <v>22.497988775609677</v>
      </c>
      <c r="S21" s="831">
        <f>SUM(S15:S20)</f>
        <v>7264.597073580032</v>
      </c>
      <c r="T21" s="827">
        <f t="shared" si="31"/>
        <v>77.377417093466391</v>
      </c>
      <c r="U21" s="832">
        <f>SUM(U15:U20)</f>
        <v>9388.5236112300281</v>
      </c>
      <c r="V21" s="833">
        <f>SUM(V15:V20)</f>
        <v>11008.225853030028</v>
      </c>
      <c r="W21" s="751"/>
      <c r="X21" s="753"/>
      <c r="Y21" s="1352"/>
      <c r="Z21" s="1351"/>
      <c r="AA21" s="1351"/>
      <c r="AB21" s="1351"/>
      <c r="AC21" s="1351"/>
      <c r="AD21" s="1351"/>
      <c r="AE21" s="1351"/>
      <c r="AF21" s="1351"/>
      <c r="AG21" s="1351"/>
      <c r="AH21" s="1351"/>
      <c r="AI21" s="1351"/>
      <c r="AJ21" s="1882"/>
      <c r="AK21" s="1393" t="s">
        <v>329</v>
      </c>
      <c r="AL21" s="1394">
        <v>2.1439094000000001</v>
      </c>
      <c r="AM21" s="1394">
        <v>23.706219899999997</v>
      </c>
      <c r="AN21" s="1394">
        <v>259.53676729999972</v>
      </c>
      <c r="AO21" s="1394">
        <v>3.9103699999999998E-2</v>
      </c>
      <c r="AP21" s="1394">
        <v>285.42600030000006</v>
      </c>
      <c r="AQ21" s="1394">
        <v>0.164909</v>
      </c>
      <c r="AR21" s="1394">
        <v>1.8968619000000002</v>
      </c>
      <c r="AS21" s="1394">
        <v>355.4052984599993</v>
      </c>
      <c r="AT21" s="1394">
        <v>1212.8592454800093</v>
      </c>
      <c r="AU21" s="1394">
        <v>1570.3263148399803</v>
      </c>
      <c r="AV21" s="1394">
        <v>2.3088184000000003</v>
      </c>
      <c r="AW21" s="1394">
        <v>25.603081800000005</v>
      </c>
      <c r="AX21" s="1394">
        <v>614.94206576000113</v>
      </c>
      <c r="AY21" s="1394">
        <v>1212.8983491800084</v>
      </c>
      <c r="AZ21" s="1394">
        <v>1855.7523151400317</v>
      </c>
      <c r="BA21" s="1773"/>
      <c r="BB21" s="1783"/>
      <c r="BC21" s="1351"/>
      <c r="BD21" s="1351"/>
      <c r="BE21" s="1351"/>
      <c r="BF21" s="1351"/>
      <c r="BG21" s="1351"/>
    </row>
    <row r="22" spans="1:59" s="754" customFormat="1" ht="14.25" customHeight="1" thickBot="1">
      <c r="A22" s="751"/>
      <c r="B22" s="834"/>
      <c r="C22" s="835"/>
      <c r="D22" s="836"/>
      <c r="E22" s="837"/>
      <c r="F22" s="836"/>
      <c r="G22" s="837"/>
      <c r="H22" s="836"/>
      <c r="I22" s="837"/>
      <c r="J22" s="838"/>
      <c r="K22" s="837"/>
      <c r="L22" s="836"/>
      <c r="M22" s="836"/>
      <c r="N22" s="837"/>
      <c r="O22" s="839"/>
      <c r="P22" s="837"/>
      <c r="Q22" s="840"/>
      <c r="R22" s="837"/>
      <c r="S22" s="840"/>
      <c r="T22" s="837"/>
      <c r="U22" s="841"/>
      <c r="V22" s="842"/>
      <c r="W22" s="751"/>
      <c r="X22" s="753"/>
      <c r="Y22" s="1351"/>
      <c r="Z22" s="1351"/>
      <c r="AA22" s="1351"/>
      <c r="AB22" s="1351"/>
      <c r="AC22" s="1351"/>
      <c r="AD22" s="1351"/>
      <c r="AE22" s="1351"/>
      <c r="AF22" s="1351"/>
      <c r="AG22" s="1351"/>
      <c r="AH22" s="1351"/>
      <c r="AI22" s="1351"/>
      <c r="AJ22" s="1882"/>
      <c r="AK22" s="1393" t="s">
        <v>260</v>
      </c>
      <c r="AL22" s="1394">
        <v>2.2269258999999999</v>
      </c>
      <c r="AM22" s="1394">
        <v>25.085534899999999</v>
      </c>
      <c r="AN22" s="1394">
        <v>259.96525859999997</v>
      </c>
      <c r="AO22" s="1394">
        <v>2.43273E-2</v>
      </c>
      <c r="AP22" s="1394">
        <v>287.30204670000001</v>
      </c>
      <c r="AQ22" s="1394">
        <v>0.169127</v>
      </c>
      <c r="AR22" s="1394">
        <v>1.5951904000000003</v>
      </c>
      <c r="AS22" s="1394">
        <v>366.04054675999765</v>
      </c>
      <c r="AT22" s="1394">
        <v>1239.2735182599874</v>
      </c>
      <c r="AU22" s="1394">
        <v>1607.0783824199971</v>
      </c>
      <c r="AV22" s="1394">
        <v>2.3960528999999999</v>
      </c>
      <c r="AW22" s="1394">
        <v>26.680725299999995</v>
      </c>
      <c r="AX22" s="1394">
        <v>626.0058053599995</v>
      </c>
      <c r="AY22" s="1394">
        <v>1239.2978455600078</v>
      </c>
      <c r="AZ22" s="1394">
        <v>1894.3804291200365</v>
      </c>
      <c r="BA22" s="1784"/>
      <c r="BB22" s="1783"/>
      <c r="BC22" s="1351"/>
      <c r="BD22" s="1351"/>
      <c r="BE22" s="1351"/>
      <c r="BF22" s="1351"/>
      <c r="BG22" s="1351"/>
    </row>
    <row r="23" spans="1:59" s="754" customFormat="1" ht="18.75" customHeight="1" thickBot="1">
      <c r="A23" s="751"/>
      <c r="B23" s="761"/>
      <c r="C23" s="744" t="s">
        <v>103</v>
      </c>
      <c r="D23" s="843">
        <f>SUM(D13,D21)</f>
        <v>23.866272200000001</v>
      </c>
      <c r="E23" s="844">
        <f>(D23/L23)*100</f>
        <v>0.74186271158037242</v>
      </c>
      <c r="F23" s="845">
        <f>SUM(F13,F21)</f>
        <v>273.242255</v>
      </c>
      <c r="G23" s="844">
        <f>(F23/$L23)*100</f>
        <v>8.493502400120768</v>
      </c>
      <c r="H23" s="845">
        <f>SUM(H13,H21)</f>
        <v>2918.9506429999992</v>
      </c>
      <c r="I23" s="844">
        <f>(H23/$L23)*100</f>
        <v>90.733090649374688</v>
      </c>
      <c r="J23" s="845">
        <f>SUM(J13,J21)</f>
        <v>1.0148015000000001</v>
      </c>
      <c r="K23" s="844">
        <f>(J23/$L23)*100</f>
        <v>3.1544238924159654E-2</v>
      </c>
      <c r="L23" s="845">
        <f>SUM(L13,L21)</f>
        <v>3217.0739716999997</v>
      </c>
      <c r="M23" s="742">
        <f>SUM(M13,M21)</f>
        <v>1.8989340000000001</v>
      </c>
      <c r="N23" s="846">
        <f>(M23/$U23)*100</f>
        <v>9.9223476455429713E-3</v>
      </c>
      <c r="O23" s="847">
        <f>SUM(O13,O21)</f>
        <v>23.630898800000004</v>
      </c>
      <c r="P23" s="848">
        <f>(O23/$U23)*100</f>
        <v>0.12347664166855944</v>
      </c>
      <c r="Q23" s="847">
        <f>SUM(Q13,Q21)</f>
        <v>4409.2174759599966</v>
      </c>
      <c r="R23" s="848">
        <f>(Q23/$U23)*100</f>
        <v>23.03913071295716</v>
      </c>
      <c r="S23" s="847">
        <f>SUM(S13,S21)</f>
        <v>14703.203384320024</v>
      </c>
      <c r="T23" s="848">
        <f>(S23/$U23)*100</f>
        <v>76.827470297728738</v>
      </c>
      <c r="U23" s="849">
        <f>SUM(U13,U21)</f>
        <v>19137.95069308002</v>
      </c>
      <c r="V23" s="850">
        <f>SUM(V13,V21)</f>
        <v>22355.024664780023</v>
      </c>
      <c r="W23" s="751"/>
      <c r="X23" s="753"/>
      <c r="Y23" s="1351"/>
      <c r="Z23" s="1351"/>
      <c r="AA23" s="1351"/>
      <c r="AB23" s="1351"/>
      <c r="AC23" s="1351"/>
      <c r="AD23" s="1351"/>
      <c r="AE23" s="1351"/>
      <c r="AF23" s="1351"/>
      <c r="AG23" s="1351"/>
      <c r="AH23" s="1351"/>
      <c r="AI23" s="1351"/>
      <c r="AJ23" s="1882" t="s">
        <v>273</v>
      </c>
      <c r="AK23" s="1393" t="s">
        <v>319</v>
      </c>
      <c r="AL23" s="1394">
        <v>1397.5996776999998</v>
      </c>
      <c r="AM23" s="1394">
        <v>152.87383100000005</v>
      </c>
      <c r="AN23" s="1394">
        <v>497.41313559999992</v>
      </c>
      <c r="AO23" s="1395"/>
      <c r="AP23" s="1394">
        <v>2047.8866442999981</v>
      </c>
      <c r="AQ23" s="1395"/>
      <c r="AR23" s="1395"/>
      <c r="AS23" s="1395"/>
      <c r="AT23" s="1395"/>
      <c r="AU23" s="1395"/>
      <c r="AV23" s="1394">
        <v>1397.5996776999998</v>
      </c>
      <c r="AW23" s="1394">
        <v>152.87383100000005</v>
      </c>
      <c r="AX23" s="1394">
        <v>497.41313559999992</v>
      </c>
      <c r="AY23" s="1395"/>
      <c r="AZ23" s="1394">
        <v>2047.8866442999981</v>
      </c>
      <c r="BA23" s="1379"/>
      <c r="BB23" s="1351"/>
      <c r="BC23" s="1351"/>
      <c r="BD23" s="1351"/>
      <c r="BE23" s="1351"/>
      <c r="BF23" s="1351"/>
      <c r="BG23" s="1351"/>
    </row>
    <row r="24" spans="1:59" s="754" customFormat="1" ht="18.75" customHeight="1">
      <c r="A24" s="751"/>
      <c r="B24" s="751"/>
      <c r="C24" s="755"/>
      <c r="D24" s="758"/>
      <c r="E24" s="756"/>
      <c r="F24" s="758"/>
      <c r="G24" s="756"/>
      <c r="H24" s="758"/>
      <c r="I24" s="756"/>
      <c r="J24" s="760"/>
      <c r="K24" s="756"/>
      <c r="L24" s="758"/>
      <c r="M24" s="757"/>
      <c r="N24" s="756"/>
      <c r="O24" s="757"/>
      <c r="P24" s="756"/>
      <c r="Q24" s="758"/>
      <c r="R24" s="756"/>
      <c r="S24" s="758"/>
      <c r="T24" s="756"/>
      <c r="U24" s="759"/>
      <c r="V24" s="759"/>
      <c r="W24" s="751"/>
      <c r="X24" s="753"/>
      <c r="Y24" s="1351"/>
      <c r="Z24" s="1351"/>
      <c r="AA24" s="1353" t="s">
        <v>84</v>
      </c>
      <c r="AB24" s="1354"/>
      <c r="AC24" s="1354"/>
      <c r="AD24" s="1354"/>
      <c r="AE24" s="1355" t="s">
        <v>85</v>
      </c>
      <c r="AF24" s="1354"/>
      <c r="AG24" s="1354"/>
      <c r="AH24" s="1351"/>
      <c r="AI24" s="1351"/>
      <c r="AJ24" s="1882"/>
      <c r="AK24" s="1393" t="s">
        <v>320</v>
      </c>
      <c r="AL24" s="1394">
        <v>1244.9252656000001</v>
      </c>
      <c r="AM24" s="1394">
        <v>144.19349489999999</v>
      </c>
      <c r="AN24" s="1394">
        <v>471.11110840000021</v>
      </c>
      <c r="AO24" s="1395"/>
      <c r="AP24" s="1394">
        <v>1860.2298688999981</v>
      </c>
      <c r="AQ24" s="1395"/>
      <c r="AR24" s="1395"/>
      <c r="AS24" s="1395"/>
      <c r="AT24" s="1395"/>
      <c r="AU24" s="1395"/>
      <c r="AV24" s="1394">
        <v>1244.9252656000001</v>
      </c>
      <c r="AW24" s="1394">
        <v>144.19349489999999</v>
      </c>
      <c r="AX24" s="1394">
        <v>471.11110840000021</v>
      </c>
      <c r="AY24" s="1395"/>
      <c r="AZ24" s="1394">
        <v>1860.2298688999981</v>
      </c>
      <c r="BA24" s="1379"/>
      <c r="BB24" s="1351"/>
      <c r="BC24" s="1351"/>
      <c r="BD24" s="1351"/>
      <c r="BE24" s="1351"/>
      <c r="BF24" s="1351"/>
      <c r="BG24" s="1351"/>
    </row>
    <row r="25" spans="1:59" s="754" customFormat="1" ht="18.75" customHeight="1">
      <c r="A25" s="751"/>
      <c r="B25" s="751"/>
      <c r="C25" s="755"/>
      <c r="D25" s="758"/>
      <c r="E25" s="756"/>
      <c r="F25" s="758"/>
      <c r="G25" s="756"/>
      <c r="H25" s="758"/>
      <c r="I25" s="756"/>
      <c r="J25" s="760"/>
      <c r="K25" s="756"/>
      <c r="L25" s="758"/>
      <c r="M25" s="757"/>
      <c r="N25" s="756"/>
      <c r="O25" s="757"/>
      <c r="P25" s="756"/>
      <c r="Q25" s="758"/>
      <c r="R25" s="756"/>
      <c r="S25" s="758"/>
      <c r="T25" s="756"/>
      <c r="U25" s="759"/>
      <c r="V25" s="759"/>
      <c r="W25" s="751"/>
      <c r="X25" s="753"/>
      <c r="Y25" s="1351"/>
      <c r="Z25" s="1351"/>
      <c r="AA25" s="1353"/>
      <c r="AB25" s="1354"/>
      <c r="AC25" s="1354"/>
      <c r="AD25" s="1354"/>
      <c r="AE25" s="1355"/>
      <c r="AF25" s="1354"/>
      <c r="AG25" s="1354"/>
      <c r="AH25" s="1351"/>
      <c r="AI25" s="1351"/>
      <c r="AJ25" s="1882"/>
      <c r="AK25" s="1393" t="s">
        <v>321</v>
      </c>
      <c r="AL25" s="1394">
        <v>1452.8017530000002</v>
      </c>
      <c r="AM25" s="1394">
        <v>153.45109919999999</v>
      </c>
      <c r="AN25" s="1394">
        <v>522.41629599999999</v>
      </c>
      <c r="AO25" s="1395"/>
      <c r="AP25" s="1394">
        <v>2128.6691482000019</v>
      </c>
      <c r="AQ25" s="1395"/>
      <c r="AR25" s="1395"/>
      <c r="AS25" s="1395"/>
      <c r="AT25" s="1395"/>
      <c r="AU25" s="1395"/>
      <c r="AV25" s="1394">
        <v>1452.8017530000002</v>
      </c>
      <c r="AW25" s="1394">
        <v>153.45109919999999</v>
      </c>
      <c r="AX25" s="1394">
        <v>522.41629599999999</v>
      </c>
      <c r="AY25" s="1395"/>
      <c r="AZ25" s="1394">
        <v>2128.6691482000019</v>
      </c>
      <c r="BA25" s="1379"/>
      <c r="BB25" s="1351"/>
      <c r="BC25" s="1351"/>
      <c r="BD25" s="1351"/>
      <c r="BE25" s="1351"/>
      <c r="BF25" s="1351"/>
      <c r="BG25" s="1351"/>
    </row>
    <row r="26" spans="1:59" s="754" customFormat="1" ht="18.75" customHeight="1">
      <c r="A26" s="751"/>
      <c r="B26" s="751"/>
      <c r="C26" s="755"/>
      <c r="D26" s="758"/>
      <c r="E26" s="756"/>
      <c r="F26" s="758"/>
      <c r="G26" s="756"/>
      <c r="H26" s="758"/>
      <c r="I26" s="756"/>
      <c r="J26" s="760"/>
      <c r="K26" s="756"/>
      <c r="L26" s="758"/>
      <c r="M26" s="757"/>
      <c r="N26" s="756"/>
      <c r="O26" s="757"/>
      <c r="P26" s="756"/>
      <c r="Q26" s="758"/>
      <c r="R26" s="756"/>
      <c r="S26" s="758"/>
      <c r="T26" s="756"/>
      <c r="U26" s="759"/>
      <c r="V26" s="759"/>
      <c r="W26" s="751"/>
      <c r="X26" s="753"/>
      <c r="Y26" s="1351"/>
      <c r="Z26" s="1351"/>
      <c r="AA26" s="1353"/>
      <c r="AB26" s="1354"/>
      <c r="AC26" s="1354"/>
      <c r="AD26" s="1354"/>
      <c r="AE26" s="1355"/>
      <c r="AF26" s="1354"/>
      <c r="AG26" s="1354"/>
      <c r="AH26" s="1351"/>
      <c r="AI26" s="1351"/>
      <c r="AJ26" s="1882"/>
      <c r="AK26" s="1393" t="s">
        <v>322</v>
      </c>
      <c r="AL26" s="1394">
        <v>1415.0928474</v>
      </c>
      <c r="AM26" s="1394">
        <v>144.4784689</v>
      </c>
      <c r="AN26" s="1394">
        <v>493.89180500000009</v>
      </c>
      <c r="AO26" s="1395"/>
      <c r="AP26" s="1394">
        <v>2053.4631212999957</v>
      </c>
      <c r="AQ26" s="1395"/>
      <c r="AR26" s="1395"/>
      <c r="AS26" s="1395"/>
      <c r="AT26" s="1395"/>
      <c r="AU26" s="1395"/>
      <c r="AV26" s="1394">
        <v>1415.0928474</v>
      </c>
      <c r="AW26" s="1394">
        <v>144.4784689</v>
      </c>
      <c r="AX26" s="1394">
        <v>493.89180500000009</v>
      </c>
      <c r="AY26" s="1395"/>
      <c r="AZ26" s="1394">
        <v>2053.4631212999957</v>
      </c>
      <c r="BA26" s="1379"/>
      <c r="BB26" s="1351"/>
      <c r="BC26" s="1351"/>
      <c r="BD26" s="1351"/>
      <c r="BE26" s="1351"/>
      <c r="BF26" s="1351"/>
      <c r="BG26" s="1351"/>
    </row>
    <row r="27" spans="1:59">
      <c r="B27" s="299"/>
      <c r="C27" s="364"/>
      <c r="D27" s="369"/>
      <c r="E27" s="366"/>
      <c r="F27" s="369"/>
      <c r="G27" s="366"/>
      <c r="H27" s="369"/>
      <c r="I27" s="366"/>
      <c r="J27" s="371"/>
      <c r="K27" s="366"/>
      <c r="L27" s="369"/>
      <c r="M27" s="368"/>
      <c r="N27" s="366"/>
      <c r="O27" s="368"/>
      <c r="P27" s="366"/>
      <c r="Q27" s="369"/>
      <c r="R27" s="366"/>
      <c r="S27" s="369"/>
      <c r="T27" s="366"/>
      <c r="U27" s="370"/>
      <c r="V27" s="370"/>
      <c r="AA27" s="1356" t="s">
        <v>46</v>
      </c>
      <c r="AB27" s="1356" t="s">
        <v>47</v>
      </c>
      <c r="AC27" s="1356" t="s">
        <v>48</v>
      </c>
      <c r="AD27" s="1356" t="s">
        <v>46</v>
      </c>
      <c r="AE27" s="1357" t="s">
        <v>47</v>
      </c>
      <c r="AF27" s="1357" t="s">
        <v>48</v>
      </c>
      <c r="AG27" s="1357" t="s">
        <v>49</v>
      </c>
      <c r="AJ27" s="1882"/>
      <c r="AK27" s="1393" t="s">
        <v>323</v>
      </c>
      <c r="AL27" s="1394">
        <v>1517.9814094000003</v>
      </c>
      <c r="AM27" s="1394">
        <v>146.9713064</v>
      </c>
      <c r="AN27" s="1394">
        <v>510.09545289999966</v>
      </c>
      <c r="AO27" s="1395"/>
      <c r="AP27" s="1394">
        <v>2175.0481687000001</v>
      </c>
      <c r="AQ27" s="1395"/>
      <c r="AR27" s="1395"/>
      <c r="AS27" s="1395"/>
      <c r="AT27" s="1395"/>
      <c r="AU27" s="1395"/>
      <c r="AV27" s="1394">
        <v>1517.9814094000003</v>
      </c>
      <c r="AW27" s="1394">
        <v>146.9713064</v>
      </c>
      <c r="AX27" s="1394">
        <v>510.09545289999966</v>
      </c>
      <c r="AY27" s="1395"/>
      <c r="AZ27" s="1394">
        <v>2175.0481687000001</v>
      </c>
      <c r="BA27" s="1379">
        <v>12353.112582899999</v>
      </c>
    </row>
    <row r="28" spans="1:59">
      <c r="B28" s="299"/>
      <c r="C28" s="299"/>
      <c r="D28" s="299"/>
      <c r="E28" s="299"/>
      <c r="F28" s="299"/>
      <c r="G28" s="299"/>
      <c r="H28" s="299"/>
      <c r="I28" s="299"/>
      <c r="J28" s="299"/>
      <c r="K28" s="299"/>
      <c r="L28" s="299"/>
      <c r="M28" s="299"/>
      <c r="N28" s="299"/>
      <c r="O28" s="299"/>
      <c r="P28" s="299"/>
      <c r="Q28" s="299"/>
      <c r="R28" s="299"/>
      <c r="S28" s="299"/>
      <c r="T28" s="299"/>
      <c r="U28" s="299"/>
      <c r="V28" s="299"/>
      <c r="Z28" s="1338" t="s">
        <v>95</v>
      </c>
      <c r="AA28" s="1358">
        <f>D13</f>
        <v>11.2842609</v>
      </c>
      <c r="AB28" s="1358">
        <f>F13</f>
        <v>133.93492749999999</v>
      </c>
      <c r="AC28" s="1358">
        <f>H13</f>
        <v>1451.6852814000003</v>
      </c>
      <c r="AD28" s="1359">
        <f>M13</f>
        <v>0.8619</v>
      </c>
      <c r="AE28" s="1359">
        <f>O13</f>
        <v>12.970383400000001</v>
      </c>
      <c r="AF28" s="1360">
        <f>Q13</f>
        <v>2296.9884877100003</v>
      </c>
      <c r="AG28" s="1360">
        <f>S13</f>
        <v>7438.6063107399923</v>
      </c>
      <c r="AJ28" s="1882"/>
      <c r="AK28" s="1393" t="s">
        <v>324</v>
      </c>
      <c r="AL28" s="1394">
        <v>1469.5242309000002</v>
      </c>
      <c r="AM28" s="1394">
        <v>141.45950769999999</v>
      </c>
      <c r="AN28" s="1394">
        <v>476.8318928999999</v>
      </c>
      <c r="AO28" s="1395"/>
      <c r="AP28" s="1394">
        <v>2087.8156314999969</v>
      </c>
      <c r="AQ28" s="1395"/>
      <c r="AR28" s="1395"/>
      <c r="AS28" s="1395"/>
      <c r="AT28" s="1395"/>
      <c r="AU28" s="1395"/>
      <c r="AV28" s="1394">
        <v>1469.5242309000002</v>
      </c>
      <c r="AW28" s="1394">
        <v>141.45950769999999</v>
      </c>
      <c r="AX28" s="1394">
        <v>476.8318928999999</v>
      </c>
      <c r="AY28" s="1395"/>
      <c r="AZ28" s="1394">
        <v>2087.8156314999969</v>
      </c>
      <c r="BA28" s="1772">
        <f>SUM(AZ23:AZ28)</f>
        <v>12353.11258289999</v>
      </c>
      <c r="BB28" s="1785">
        <f>+BA28-BA27</f>
        <v>0</v>
      </c>
    </row>
    <row r="29" spans="1:59">
      <c r="B29" s="299"/>
      <c r="C29" s="299"/>
      <c r="D29" s="299"/>
      <c r="E29" s="299"/>
      <c r="F29" s="299"/>
      <c r="G29" s="299"/>
      <c r="H29" s="299"/>
      <c r="I29" s="299"/>
      <c r="J29" s="299"/>
      <c r="K29" s="299"/>
      <c r="L29" s="299"/>
      <c r="M29" s="299"/>
      <c r="N29" s="299"/>
      <c r="O29" s="299"/>
      <c r="P29" s="299"/>
      <c r="Q29" s="299"/>
      <c r="R29" s="299"/>
      <c r="S29" s="299"/>
      <c r="T29" s="299"/>
      <c r="U29" s="299"/>
      <c r="V29" s="372"/>
      <c r="Z29" s="1361" t="s">
        <v>102</v>
      </c>
      <c r="AA29" s="1358">
        <f>D21</f>
        <v>12.582011300000001</v>
      </c>
      <c r="AB29" s="1358">
        <f>F21</f>
        <v>139.30732749999999</v>
      </c>
      <c r="AC29" s="1358">
        <f>H21</f>
        <v>1467.2653615999991</v>
      </c>
      <c r="AD29" s="1362">
        <f>M21</f>
        <v>1.037034</v>
      </c>
      <c r="AE29" s="1362">
        <f>O21</f>
        <v>10.660515400000001</v>
      </c>
      <c r="AF29" s="1363">
        <f>Q21</f>
        <v>2112.2289882499958</v>
      </c>
      <c r="AG29" s="1363">
        <f>S21</f>
        <v>7264.597073580032</v>
      </c>
      <c r="AJ29" s="1882"/>
      <c r="AK29" s="1393" t="s">
        <v>325</v>
      </c>
      <c r="AL29" s="1394">
        <v>1511.3686587999996</v>
      </c>
      <c r="AM29" s="1394">
        <v>144.91320889999997</v>
      </c>
      <c r="AN29" s="1394">
        <v>474.46679409999985</v>
      </c>
      <c r="AO29" s="1395"/>
      <c r="AP29" s="1394">
        <v>2130.748661800003</v>
      </c>
      <c r="AQ29" s="1395"/>
      <c r="AR29" s="1395"/>
      <c r="AS29" s="1395"/>
      <c r="AT29" s="1395"/>
      <c r="AU29" s="1395"/>
      <c r="AV29" s="1394">
        <v>1511.3686587999996</v>
      </c>
      <c r="AW29" s="1394">
        <v>144.91320889999997</v>
      </c>
      <c r="AX29" s="1394">
        <v>474.46679409999985</v>
      </c>
      <c r="AY29" s="1395"/>
      <c r="AZ29" s="1394">
        <v>2130.748661800003</v>
      </c>
      <c r="BA29" s="1379"/>
    </row>
    <row r="30" spans="1:59">
      <c r="B30" s="299"/>
      <c r="C30" s="299"/>
      <c r="D30" s="299"/>
      <c r="E30" s="299"/>
      <c r="F30" s="299"/>
      <c r="G30" s="299"/>
      <c r="H30" s="299"/>
      <c r="I30" s="299"/>
      <c r="J30" s="299"/>
      <c r="K30" s="299"/>
      <c r="L30" s="299"/>
      <c r="M30" s="299"/>
      <c r="N30" s="299"/>
      <c r="O30" s="299"/>
      <c r="P30" s="299"/>
      <c r="Q30" s="299"/>
      <c r="R30" s="299"/>
      <c r="S30" s="299"/>
      <c r="T30" s="299"/>
      <c r="U30" s="299"/>
      <c r="V30" s="372"/>
      <c r="Z30" s="1361" t="s">
        <v>103</v>
      </c>
      <c r="AA30" s="1363">
        <f t="shared" ref="AA30:AG30" si="36">SUM(AA28:AA29)</f>
        <v>23.866272200000001</v>
      </c>
      <c r="AB30" s="1363">
        <f t="shared" si="36"/>
        <v>273.242255</v>
      </c>
      <c r="AC30" s="1363">
        <f t="shared" si="36"/>
        <v>2918.9506429999992</v>
      </c>
      <c r="AD30" s="1362">
        <f t="shared" si="36"/>
        <v>1.8989340000000001</v>
      </c>
      <c r="AE30" s="1362">
        <f t="shared" si="36"/>
        <v>23.630898800000004</v>
      </c>
      <c r="AF30" s="1363">
        <f t="shared" si="36"/>
        <v>4409.2174759599966</v>
      </c>
      <c r="AG30" s="1363">
        <f t="shared" si="36"/>
        <v>14703.203384320024</v>
      </c>
      <c r="AH30" s="1364">
        <f>SUM(AA30:AG30)</f>
        <v>22354.009863280022</v>
      </c>
      <c r="AJ30" s="1882"/>
      <c r="AK30" s="1393" t="s">
        <v>326</v>
      </c>
      <c r="AL30" s="1394">
        <v>1504.3855898000004</v>
      </c>
      <c r="AM30" s="1394">
        <v>142.40796320000004</v>
      </c>
      <c r="AN30" s="1394">
        <v>494.57452179999956</v>
      </c>
      <c r="AO30" s="1395"/>
      <c r="AP30" s="1394">
        <v>2141.3680747999992</v>
      </c>
      <c r="AQ30" s="1395"/>
      <c r="AR30" s="1395"/>
      <c r="AS30" s="1395"/>
      <c r="AT30" s="1395"/>
      <c r="AU30" s="1395"/>
      <c r="AV30" s="1394">
        <v>1504.3855898000004</v>
      </c>
      <c r="AW30" s="1394">
        <v>142.40796320000004</v>
      </c>
      <c r="AX30" s="1394">
        <v>494.57452179999956</v>
      </c>
      <c r="AY30" s="1395"/>
      <c r="AZ30" s="1394">
        <v>2141.3680747999992</v>
      </c>
      <c r="BA30" s="1379"/>
    </row>
    <row r="31" spans="1:59">
      <c r="B31" s="299"/>
      <c r="C31" s="299"/>
      <c r="D31" s="299"/>
      <c r="E31" s="299"/>
      <c r="F31" s="299"/>
      <c r="G31" s="299"/>
      <c r="H31" s="299"/>
      <c r="I31" s="299"/>
      <c r="J31" s="299"/>
      <c r="K31" s="299"/>
      <c r="L31" s="299"/>
      <c r="M31" s="299"/>
      <c r="N31" s="299"/>
      <c r="O31" s="299"/>
      <c r="P31" s="299"/>
      <c r="Q31" s="299"/>
      <c r="R31" s="299"/>
      <c r="S31" s="299"/>
      <c r="T31" s="299"/>
      <c r="U31" s="299"/>
      <c r="V31" s="372"/>
      <c r="Z31" s="1361" t="s">
        <v>103</v>
      </c>
      <c r="AA31" s="1365">
        <f t="shared" ref="AA31:AG31" si="37">+AA30/$AH$30</f>
        <v>1.0676506070261742E-3</v>
      </c>
      <c r="AB31" s="1365">
        <f t="shared" si="37"/>
        <v>1.2223411221126971E-2</v>
      </c>
      <c r="AC31" s="1365">
        <f t="shared" si="37"/>
        <v>0.13057839111876007</v>
      </c>
      <c r="AD31" s="1365">
        <f t="shared" si="37"/>
        <v>8.4948249178296107E-5</v>
      </c>
      <c r="AE31" s="1365">
        <f t="shared" si="37"/>
        <v>1.0571212477998174E-3</v>
      </c>
      <c r="AF31" s="1365">
        <f t="shared" si="37"/>
        <v>0.19724503580911584</v>
      </c>
      <c r="AG31" s="1365">
        <f t="shared" si="37"/>
        <v>0.65774344174699273</v>
      </c>
      <c r="AH31" s="1366"/>
      <c r="AJ31" s="1882"/>
      <c r="AK31" s="1393" t="s">
        <v>327</v>
      </c>
      <c r="AL31" s="1394">
        <v>1429.2682196000005</v>
      </c>
      <c r="AM31" s="1394">
        <v>134.99552499999999</v>
      </c>
      <c r="AN31" s="1394">
        <v>471.6771605000003</v>
      </c>
      <c r="AO31" s="1395"/>
      <c r="AP31" s="1394">
        <v>2035.9409051000016</v>
      </c>
      <c r="AQ31" s="1395"/>
      <c r="AR31" s="1395"/>
      <c r="AS31" s="1395"/>
      <c r="AT31" s="1395"/>
      <c r="AU31" s="1395"/>
      <c r="AV31" s="1394">
        <v>1429.2682196000005</v>
      </c>
      <c r="AW31" s="1394">
        <v>134.99552499999999</v>
      </c>
      <c r="AX31" s="1394">
        <v>471.6771605000003</v>
      </c>
      <c r="AY31" s="1395"/>
      <c r="AZ31" s="1394">
        <v>2035.9409051000016</v>
      </c>
      <c r="BA31" s="1379"/>
    </row>
    <row r="32" spans="1:59">
      <c r="B32" s="299"/>
      <c r="C32" s="299"/>
      <c r="D32" s="299"/>
      <c r="E32" s="299"/>
      <c r="F32" s="299"/>
      <c r="G32" s="299"/>
      <c r="H32" s="299"/>
      <c r="I32" s="299"/>
      <c r="J32" s="299"/>
      <c r="K32" s="299"/>
      <c r="L32" s="299"/>
      <c r="M32" s="299"/>
      <c r="N32" s="299"/>
      <c r="O32" s="299"/>
      <c r="P32" s="299"/>
      <c r="Q32" s="299"/>
      <c r="R32" s="299"/>
      <c r="S32" s="299"/>
      <c r="T32" s="299"/>
      <c r="U32" s="299"/>
      <c r="V32" s="372"/>
      <c r="AJ32" s="1882"/>
      <c r="AK32" s="1393" t="s">
        <v>328</v>
      </c>
      <c r="AL32" s="1394">
        <v>1508.3622807000002</v>
      </c>
      <c r="AM32" s="1394">
        <v>149.60496029999996</v>
      </c>
      <c r="AN32" s="1394">
        <v>488.84238079999943</v>
      </c>
      <c r="AO32" s="1395"/>
      <c r="AP32" s="1394">
        <v>2146.809621800001</v>
      </c>
      <c r="AQ32" s="1395"/>
      <c r="AR32" s="1395"/>
      <c r="AS32" s="1395"/>
      <c r="AT32" s="1395"/>
      <c r="AU32" s="1395"/>
      <c r="AV32" s="1394">
        <v>1508.3622807000002</v>
      </c>
      <c r="AW32" s="1394">
        <v>149.60496029999996</v>
      </c>
      <c r="AX32" s="1394">
        <v>488.84238079999943</v>
      </c>
      <c r="AY32" s="1395"/>
      <c r="AZ32" s="1394">
        <v>2146.809621800001</v>
      </c>
      <c r="BA32" s="1379"/>
    </row>
    <row r="33" spans="2:54">
      <c r="B33" s="299"/>
      <c r="C33" s="299"/>
      <c r="D33" s="299"/>
      <c r="E33" s="299"/>
      <c r="F33" s="299"/>
      <c r="G33" s="299"/>
      <c r="H33" s="299"/>
      <c r="I33" s="299"/>
      <c r="J33" s="299"/>
      <c r="K33" s="299"/>
      <c r="L33" s="299"/>
      <c r="M33" s="299"/>
      <c r="N33" s="299"/>
      <c r="O33" s="299"/>
      <c r="P33" s="299"/>
      <c r="Q33" s="299"/>
      <c r="R33" s="299"/>
      <c r="S33" s="299"/>
      <c r="T33" s="299"/>
      <c r="U33" s="299"/>
      <c r="V33" s="372"/>
      <c r="AJ33" s="1882"/>
      <c r="AK33" s="1393" t="s">
        <v>329</v>
      </c>
      <c r="AL33" s="1394">
        <v>1436.0891388000009</v>
      </c>
      <c r="AM33" s="1394">
        <v>144.28943160000003</v>
      </c>
      <c r="AN33" s="1394">
        <v>503.71625220000004</v>
      </c>
      <c r="AO33" s="1395"/>
      <c r="AP33" s="1394">
        <v>2084.0948225999955</v>
      </c>
      <c r="AQ33" s="1395"/>
      <c r="AR33" s="1395"/>
      <c r="AS33" s="1395"/>
      <c r="AT33" s="1395"/>
      <c r="AU33" s="1395"/>
      <c r="AV33" s="1394">
        <v>1436.0891388000009</v>
      </c>
      <c r="AW33" s="1394">
        <v>144.28943160000003</v>
      </c>
      <c r="AX33" s="1394">
        <v>503.71625220000004</v>
      </c>
      <c r="AY33" s="1395"/>
      <c r="AZ33" s="1394">
        <v>2084.0948225999955</v>
      </c>
      <c r="BA33" s="1379">
        <v>12712.600671300001</v>
      </c>
    </row>
    <row r="34" spans="2:54">
      <c r="B34" s="299"/>
      <c r="C34" s="299"/>
      <c r="D34" s="299"/>
      <c r="E34" s="299"/>
      <c r="F34" s="299"/>
      <c r="G34" s="299"/>
      <c r="H34" s="299"/>
      <c r="I34" s="299"/>
      <c r="J34" s="299"/>
      <c r="K34" s="299"/>
      <c r="L34" s="299"/>
      <c r="M34" s="299"/>
      <c r="N34" s="299"/>
      <c r="O34" s="299"/>
      <c r="P34" s="299"/>
      <c r="Q34" s="299"/>
      <c r="R34" s="299"/>
      <c r="S34" s="299"/>
      <c r="T34" s="299"/>
      <c r="U34" s="299"/>
      <c r="V34" s="372"/>
      <c r="AJ34" s="1882"/>
      <c r="AK34" s="1393" t="s">
        <v>260</v>
      </c>
      <c r="AL34" s="1394">
        <v>1514.9895779000001</v>
      </c>
      <c r="AM34" s="1394">
        <v>146.0051129</v>
      </c>
      <c r="AN34" s="1394">
        <v>512.64389440000025</v>
      </c>
      <c r="AO34" s="1395"/>
      <c r="AP34" s="1394">
        <v>2173.6385852000026</v>
      </c>
      <c r="AQ34" s="1395"/>
      <c r="AR34" s="1395"/>
      <c r="AS34" s="1395"/>
      <c r="AT34" s="1395"/>
      <c r="AU34" s="1395"/>
      <c r="AV34" s="1394">
        <v>1514.9895779000001</v>
      </c>
      <c r="AW34" s="1394">
        <v>146.0051129</v>
      </c>
      <c r="AX34" s="1394">
        <v>512.64389440000025</v>
      </c>
      <c r="AY34" s="1395"/>
      <c r="AZ34" s="1394">
        <v>2173.6385852000026</v>
      </c>
      <c r="BA34" s="1772">
        <f>SUM(AZ29:AZ34)</f>
        <v>12712.600671300002</v>
      </c>
      <c r="BB34" s="1785">
        <f>+BA34-BA33</f>
        <v>0</v>
      </c>
    </row>
    <row r="35" spans="2:54">
      <c r="B35" s="299"/>
      <c r="C35" s="299"/>
      <c r="D35" s="299"/>
      <c r="E35" s="299"/>
      <c r="F35" s="299"/>
      <c r="G35" s="299"/>
      <c r="H35" s="299"/>
      <c r="I35" s="299"/>
      <c r="J35" s="299"/>
      <c r="K35" s="299"/>
      <c r="L35" s="299"/>
      <c r="M35" s="299"/>
      <c r="N35" s="299"/>
      <c r="O35" s="299"/>
      <c r="P35" s="299"/>
      <c r="Q35" s="299"/>
      <c r="R35" s="299"/>
      <c r="S35" s="299"/>
      <c r="T35" s="299"/>
      <c r="U35" s="299"/>
      <c r="V35" s="372"/>
      <c r="Z35" s="1367"/>
      <c r="AA35" s="1356" t="s">
        <v>46</v>
      </c>
      <c r="AB35" s="1356" t="s">
        <v>47</v>
      </c>
      <c r="AC35" s="1356" t="s">
        <v>48</v>
      </c>
      <c r="AD35" s="1356" t="s">
        <v>49</v>
      </c>
      <c r="AJ35" s="1882"/>
      <c r="AK35" s="1396" t="s">
        <v>50</v>
      </c>
      <c r="AL35" s="1394">
        <v>17402.388649600023</v>
      </c>
      <c r="AM35" s="1394">
        <v>1745.6439100000005</v>
      </c>
      <c r="AN35" s="1394">
        <v>5917.680694600007</v>
      </c>
      <c r="AO35" s="1395"/>
      <c r="AP35" s="1394">
        <v>25065.713254199873</v>
      </c>
      <c r="AQ35" s="1395"/>
      <c r="AR35" s="1395"/>
      <c r="AS35" s="1395"/>
      <c r="AT35" s="1395"/>
      <c r="AU35" s="1395"/>
      <c r="AV35" s="1394">
        <v>17402.388649600023</v>
      </c>
      <c r="AW35" s="1394">
        <v>1745.6439100000005</v>
      </c>
      <c r="AX35" s="1394">
        <v>5917.680694600007</v>
      </c>
      <c r="AY35" s="1395"/>
      <c r="AZ35" s="1394">
        <v>25065.713254199873</v>
      </c>
      <c r="BA35" s="1379"/>
    </row>
    <row r="36" spans="2:54">
      <c r="B36" s="299"/>
      <c r="C36" s="299"/>
      <c r="D36" s="299"/>
      <c r="E36" s="299"/>
      <c r="F36" s="299"/>
      <c r="G36" s="299"/>
      <c r="H36" s="299"/>
      <c r="I36" s="299"/>
      <c r="J36" s="299"/>
      <c r="K36" s="299"/>
      <c r="L36" s="299"/>
      <c r="M36" s="299"/>
      <c r="N36" s="299"/>
      <c r="O36" s="299"/>
      <c r="P36" s="299"/>
      <c r="Q36" s="299"/>
      <c r="R36" s="299"/>
      <c r="S36" s="299"/>
      <c r="T36" s="299"/>
      <c r="U36" s="299"/>
      <c r="V36" s="372"/>
      <c r="Z36" s="1361" t="s">
        <v>104</v>
      </c>
      <c r="AA36" s="1368">
        <f>+D23</f>
        <v>23.866272200000001</v>
      </c>
      <c r="AB36" s="1368">
        <f>+F23</f>
        <v>273.242255</v>
      </c>
      <c r="AC36" s="1368">
        <f>+H23</f>
        <v>2918.9506429999992</v>
      </c>
      <c r="AD36" s="1369"/>
      <c r="AE36" s="1349">
        <f>+SUM(AA36:AD36)</f>
        <v>3216.0591701999992</v>
      </c>
      <c r="AJ36" s="1882" t="s">
        <v>50</v>
      </c>
      <c r="AK36" s="1393" t="s">
        <v>319</v>
      </c>
      <c r="AL36" s="1394">
        <v>1399.5046065999995</v>
      </c>
      <c r="AM36" s="1394">
        <v>177.07657189999998</v>
      </c>
      <c r="AN36" s="1394">
        <v>745.97455013000081</v>
      </c>
      <c r="AO36" s="1395">
        <v>0.1142929</v>
      </c>
      <c r="AP36" s="1394">
        <v>2322.6700215300016</v>
      </c>
      <c r="AQ36" s="1394">
        <v>0.16567799999999999</v>
      </c>
      <c r="AR36" s="1394">
        <v>3.1840226</v>
      </c>
      <c r="AS36" s="1394">
        <v>396.1294211899999</v>
      </c>
      <c r="AT36" s="1394">
        <v>1256.9413016399942</v>
      </c>
      <c r="AU36" s="1394">
        <v>1656.4204234299923</v>
      </c>
      <c r="AV36" s="1394">
        <v>1399.6702846000005</v>
      </c>
      <c r="AW36" s="1394">
        <v>180.2605945</v>
      </c>
      <c r="AX36" s="1394">
        <v>1142.1039713200046</v>
      </c>
      <c r="AY36" s="1394">
        <v>1257.0555945400013</v>
      </c>
      <c r="AZ36" s="1394">
        <v>3979.0904449600403</v>
      </c>
      <c r="BA36" s="1379"/>
    </row>
    <row r="37" spans="2:54">
      <c r="B37" s="299"/>
      <c r="C37" s="299"/>
      <c r="D37" s="299"/>
      <c r="E37" s="299"/>
      <c r="F37" s="299"/>
      <c r="G37" s="299"/>
      <c r="H37" s="299"/>
      <c r="I37" s="299"/>
      <c r="J37" s="299"/>
      <c r="K37" s="299"/>
      <c r="L37" s="299"/>
      <c r="M37" s="299"/>
      <c r="N37" s="299"/>
      <c r="O37" s="299"/>
      <c r="P37" s="299"/>
      <c r="Q37" s="299"/>
      <c r="R37" s="299"/>
      <c r="S37" s="299"/>
      <c r="T37" s="299"/>
      <c r="U37" s="299"/>
      <c r="V37" s="372"/>
      <c r="Z37" s="1361" t="s">
        <v>105</v>
      </c>
      <c r="AA37" s="1370">
        <f>M23</f>
        <v>1.8989340000000001</v>
      </c>
      <c r="AB37" s="1369">
        <f>+O23</f>
        <v>23.630898800000004</v>
      </c>
      <c r="AC37" s="1368">
        <f>+Q23</f>
        <v>4409.2174759599966</v>
      </c>
      <c r="AD37" s="1368">
        <f>+S23</f>
        <v>14703.203384320024</v>
      </c>
      <c r="AE37" s="1349">
        <f>+SUM(AA37:AD37)</f>
        <v>19137.95069308002</v>
      </c>
      <c r="AJ37" s="1882"/>
      <c r="AK37" s="1393" t="s">
        <v>320</v>
      </c>
      <c r="AL37" s="1394">
        <v>1246.6947483000001</v>
      </c>
      <c r="AM37" s="1394">
        <v>166.10233749999998</v>
      </c>
      <c r="AN37" s="1394">
        <v>711.13837426999964</v>
      </c>
      <c r="AO37" s="1395">
        <v>4.5836999999999996E-2</v>
      </c>
      <c r="AP37" s="1394">
        <v>2123.98129707</v>
      </c>
      <c r="AQ37" s="1394">
        <v>0.11930300000000001</v>
      </c>
      <c r="AR37" s="1394">
        <v>1.6392205999999998</v>
      </c>
      <c r="AS37" s="1394">
        <v>393.6413450799995</v>
      </c>
      <c r="AT37" s="1394">
        <v>1240.2970729799852</v>
      </c>
      <c r="AU37" s="1394">
        <v>1635.6969416599975</v>
      </c>
      <c r="AV37" s="1394">
        <v>1246.8140512999998</v>
      </c>
      <c r="AW37" s="1394">
        <v>167.74155809999996</v>
      </c>
      <c r="AX37" s="1394">
        <v>1104.7797193500021</v>
      </c>
      <c r="AY37" s="1394">
        <v>1240.3429099800019</v>
      </c>
      <c r="AZ37" s="1394">
        <v>3759.678238729965</v>
      </c>
      <c r="BA37" s="1379"/>
    </row>
    <row r="38" spans="2:54">
      <c r="B38" s="299"/>
      <c r="C38" s="299"/>
      <c r="D38" s="299"/>
      <c r="E38" s="299"/>
      <c r="F38" s="299"/>
      <c r="G38" s="299"/>
      <c r="H38" s="299"/>
      <c r="I38" s="299"/>
      <c r="J38" s="299"/>
      <c r="K38" s="299"/>
      <c r="L38" s="299"/>
      <c r="M38" s="299"/>
      <c r="N38" s="299"/>
      <c r="O38" s="299"/>
      <c r="P38" s="299"/>
      <c r="Q38" s="299"/>
      <c r="R38" s="299"/>
      <c r="S38" s="299"/>
      <c r="T38" s="299"/>
      <c r="U38" s="299"/>
      <c r="V38" s="372"/>
      <c r="AA38" s="1365">
        <f>+AA36/$AE36</f>
        <v>7.4209680036812923E-3</v>
      </c>
      <c r="AB38" s="1365">
        <f t="shared" ref="AB38:AD39" si="38">+AB36/$AE36</f>
        <v>8.4961824562141908E-2</v>
      </c>
      <c r="AC38" s="1365">
        <f t="shared" si="38"/>
        <v>0.90761720743417684</v>
      </c>
      <c r="AD38" s="1365">
        <f t="shared" si="38"/>
        <v>0</v>
      </c>
      <c r="AF38" s="1371"/>
      <c r="AJ38" s="1882"/>
      <c r="AK38" s="1393" t="s">
        <v>321</v>
      </c>
      <c r="AL38" s="1394">
        <v>1454.7644407999996</v>
      </c>
      <c r="AM38" s="1394">
        <v>176.12857339999996</v>
      </c>
      <c r="AN38" s="1394">
        <v>780.22819838000021</v>
      </c>
      <c r="AO38" s="1394">
        <v>2.6525999999999997E-2</v>
      </c>
      <c r="AP38" s="1394">
        <v>2411.1477385799972</v>
      </c>
      <c r="AQ38" s="1394">
        <v>0.13642399999999999</v>
      </c>
      <c r="AR38" s="1394">
        <v>2.4117364000000006</v>
      </c>
      <c r="AS38" s="1394">
        <v>397.27040466000062</v>
      </c>
      <c r="AT38" s="1394">
        <v>1286.5798307600076</v>
      </c>
      <c r="AU38" s="1394">
        <v>1686.3983958199885</v>
      </c>
      <c r="AV38" s="1394">
        <v>1454.9008648000001</v>
      </c>
      <c r="AW38" s="1394">
        <v>178.54030980000007</v>
      </c>
      <c r="AX38" s="1394">
        <v>1177.4986030399975</v>
      </c>
      <c r="AY38" s="1394">
        <v>1286.6063567600049</v>
      </c>
      <c r="AZ38" s="1394">
        <v>4097.5461344000178</v>
      </c>
      <c r="BA38" s="1379"/>
    </row>
    <row r="39" spans="2:54">
      <c r="B39" s="299"/>
      <c r="C39" s="299"/>
      <c r="D39" s="299"/>
      <c r="E39" s="299"/>
      <c r="F39" s="299"/>
      <c r="G39" s="299"/>
      <c r="H39" s="299"/>
      <c r="I39" s="299"/>
      <c r="J39" s="299"/>
      <c r="K39" s="299"/>
      <c r="L39" s="299"/>
      <c r="M39" s="299"/>
      <c r="N39" s="299"/>
      <c r="O39" s="299"/>
      <c r="P39" s="299"/>
      <c r="Q39" s="299"/>
      <c r="R39" s="299"/>
      <c r="S39" s="299"/>
      <c r="T39" s="299"/>
      <c r="U39" s="299"/>
      <c r="V39" s="372"/>
      <c r="Z39" s="1372"/>
      <c r="AA39" s="1365">
        <f>+AA37/$AE37</f>
        <v>9.9223476455429711E-5</v>
      </c>
      <c r="AB39" s="1365">
        <f t="shared" si="38"/>
        <v>1.2347664166855944E-3</v>
      </c>
      <c r="AC39" s="1365">
        <f t="shared" si="38"/>
        <v>0.23039130712957159</v>
      </c>
      <c r="AD39" s="1365">
        <f t="shared" si="38"/>
        <v>0.76827470297728739</v>
      </c>
      <c r="AF39" s="1371"/>
      <c r="AG39" s="1371"/>
      <c r="AH39" s="1371"/>
      <c r="AI39" s="1371"/>
      <c r="AJ39" s="1882"/>
      <c r="AK39" s="1393" t="s">
        <v>322</v>
      </c>
      <c r="AL39" s="1394">
        <v>1416.9523873999999</v>
      </c>
      <c r="AM39" s="1394">
        <v>166.32868249999999</v>
      </c>
      <c r="AN39" s="1394">
        <v>725.72923742000114</v>
      </c>
      <c r="AO39" s="1394">
        <v>4.28785E-2</v>
      </c>
      <c r="AP39" s="1394">
        <v>2309.0531858199979</v>
      </c>
      <c r="AQ39" s="1394">
        <v>0.119939</v>
      </c>
      <c r="AR39" s="1394">
        <v>2.1274139999999999</v>
      </c>
      <c r="AS39" s="1394">
        <v>387.8596535200013</v>
      </c>
      <c r="AT39" s="1394">
        <v>1238.0181824500087</v>
      </c>
      <c r="AU39" s="1394">
        <v>1628.1251889700034</v>
      </c>
      <c r="AV39" s="1394">
        <v>1417.0723263999998</v>
      </c>
      <c r="AW39" s="1394">
        <v>168.45609650000006</v>
      </c>
      <c r="AX39" s="1394">
        <v>1113.5888909400007</v>
      </c>
      <c r="AY39" s="1394">
        <v>1238.0610609499859</v>
      </c>
      <c r="AZ39" s="1394">
        <v>3937.1783747900163</v>
      </c>
      <c r="BA39" s="1379"/>
    </row>
    <row r="40" spans="2:54">
      <c r="B40" s="299"/>
      <c r="C40" s="299"/>
      <c r="D40" s="299"/>
      <c r="E40" s="299"/>
      <c r="F40" s="299"/>
      <c r="G40" s="299"/>
      <c r="H40" s="299"/>
      <c r="I40" s="299"/>
      <c r="J40" s="299"/>
      <c r="K40" s="299"/>
      <c r="L40" s="299"/>
      <c r="M40" s="299"/>
      <c r="N40" s="299"/>
      <c r="O40" s="299"/>
      <c r="P40" s="299"/>
      <c r="Q40" s="299"/>
      <c r="R40" s="299"/>
      <c r="S40" s="299"/>
      <c r="T40" s="299"/>
      <c r="U40" s="299"/>
      <c r="V40" s="372"/>
      <c r="Z40" s="1372"/>
      <c r="AF40" s="1371"/>
      <c r="AG40" s="1371"/>
      <c r="AH40" s="1371"/>
      <c r="AI40" s="1371"/>
      <c r="AJ40" s="1882"/>
      <c r="AK40" s="1393" t="s">
        <v>323</v>
      </c>
      <c r="AL40" s="1394">
        <v>1519.8830867000001</v>
      </c>
      <c r="AM40" s="1394">
        <v>168.98308330000003</v>
      </c>
      <c r="AN40" s="1394">
        <v>756.08746609999946</v>
      </c>
      <c r="AO40" s="1394">
        <v>8.2718800000000009E-2</v>
      </c>
      <c r="AP40" s="1394">
        <v>2445.0363549000012</v>
      </c>
      <c r="AQ40" s="1394">
        <v>0.157502</v>
      </c>
      <c r="AR40" s="1394">
        <v>1.9690337000000002</v>
      </c>
      <c r="AS40" s="1394">
        <v>370.11816879999918</v>
      </c>
      <c r="AT40" s="1394">
        <v>1226.1013272500122</v>
      </c>
      <c r="AU40" s="1394">
        <v>1598.3460317499876</v>
      </c>
      <c r="AV40" s="1394">
        <v>1520.0405886999997</v>
      </c>
      <c r="AW40" s="1394">
        <v>170.95211700000004</v>
      </c>
      <c r="AX40" s="1394">
        <v>1126.2056349000018</v>
      </c>
      <c r="AY40" s="1394">
        <v>1226.1840460499941</v>
      </c>
      <c r="AZ40" s="1394">
        <v>4043.382386649992</v>
      </c>
      <c r="BA40" s="1379"/>
    </row>
    <row r="41" spans="2:54">
      <c r="B41" s="299"/>
      <c r="C41" s="299"/>
      <c r="D41" s="299"/>
      <c r="E41" s="299"/>
      <c r="F41" s="299"/>
      <c r="G41" s="299"/>
      <c r="H41" s="299"/>
      <c r="I41" s="299"/>
      <c r="J41" s="299"/>
      <c r="K41" s="299"/>
      <c r="L41" s="299"/>
      <c r="M41" s="299"/>
      <c r="N41" s="299"/>
      <c r="O41" s="299"/>
      <c r="P41" s="299"/>
      <c r="Q41" s="299"/>
      <c r="R41" s="299"/>
      <c r="S41" s="299"/>
      <c r="T41" s="299"/>
      <c r="U41" s="299"/>
      <c r="V41" s="372"/>
      <c r="AA41" s="1373"/>
      <c r="AB41" s="1374"/>
      <c r="AE41" s="1375"/>
      <c r="AF41" s="1371"/>
      <c r="AG41" s="1371"/>
      <c r="AH41" s="1371"/>
      <c r="AI41" s="1371"/>
      <c r="AJ41" s="1882"/>
      <c r="AK41" s="1393" t="s">
        <v>324</v>
      </c>
      <c r="AL41" s="1394">
        <v>1471.4101750999998</v>
      </c>
      <c r="AM41" s="1394">
        <v>162.74338699999998</v>
      </c>
      <c r="AN41" s="1394">
        <v>704.28714589999913</v>
      </c>
      <c r="AO41" s="1394">
        <v>0.1550069</v>
      </c>
      <c r="AP41" s="1394">
        <v>2338.5957148999992</v>
      </c>
      <c r="AQ41" s="1394">
        <v>0.163054</v>
      </c>
      <c r="AR41" s="1394">
        <v>1.6389561000000001</v>
      </c>
      <c r="AS41" s="1394">
        <v>351.96949445999985</v>
      </c>
      <c r="AT41" s="1394">
        <v>1190.6685956599849</v>
      </c>
      <c r="AU41" s="1394">
        <v>1544.4401002200041</v>
      </c>
      <c r="AV41" s="1394">
        <v>1471.5732290999997</v>
      </c>
      <c r="AW41" s="1394">
        <v>164.38234309999996</v>
      </c>
      <c r="AX41" s="1394">
        <v>1056.2566403600015</v>
      </c>
      <c r="AY41" s="1394">
        <v>1190.8236025600052</v>
      </c>
      <c r="AZ41" s="1394">
        <v>3883.0358151200026</v>
      </c>
      <c r="BA41" s="1379"/>
    </row>
    <row r="42" spans="2:54">
      <c r="B42" s="299"/>
      <c r="C42" s="299"/>
      <c r="D42" s="299"/>
      <c r="E42" s="299"/>
      <c r="F42" s="299"/>
      <c r="G42" s="299"/>
      <c r="H42" s="299"/>
      <c r="I42" s="299"/>
      <c r="J42" s="299"/>
      <c r="K42" s="299"/>
      <c r="L42" s="299"/>
      <c r="M42" s="299"/>
      <c r="N42" s="299"/>
      <c r="O42" s="299"/>
      <c r="P42" s="299"/>
      <c r="Q42" s="299"/>
      <c r="R42" s="299"/>
      <c r="S42" s="299"/>
      <c r="T42" s="299"/>
      <c r="U42" s="299"/>
      <c r="V42" s="372"/>
      <c r="Z42" s="1372"/>
      <c r="AA42" s="1373"/>
      <c r="AB42" s="1374"/>
      <c r="AE42" s="1375"/>
      <c r="AF42" s="1371"/>
      <c r="AG42" s="1371"/>
      <c r="AH42" s="1371"/>
      <c r="AI42" s="1371"/>
      <c r="AJ42" s="1882"/>
      <c r="AK42" s="1393" t="s">
        <v>325</v>
      </c>
      <c r="AL42" s="1394">
        <v>1513.2557291000001</v>
      </c>
      <c r="AM42" s="1394">
        <v>167.46463550000004</v>
      </c>
      <c r="AN42" s="1394">
        <v>704.84824839999908</v>
      </c>
      <c r="AO42" s="1394">
        <v>0.23602469999999998</v>
      </c>
      <c r="AP42" s="1394">
        <v>2385.8046376999991</v>
      </c>
      <c r="AQ42" s="1394">
        <v>0.16409499999999999</v>
      </c>
      <c r="AR42" s="1394">
        <v>1.9217770999999999</v>
      </c>
      <c r="AS42" s="1394">
        <v>345.01725351000067</v>
      </c>
      <c r="AT42" s="1394">
        <v>1195.7080142900065</v>
      </c>
      <c r="AU42" s="1394">
        <v>1542.8111398999845</v>
      </c>
      <c r="AV42" s="1394">
        <v>1513.4198240999999</v>
      </c>
      <c r="AW42" s="1394">
        <v>169.38641260000003</v>
      </c>
      <c r="AX42" s="1394">
        <v>1049.8655019099963</v>
      </c>
      <c r="AY42" s="1394">
        <v>1195.9440389899992</v>
      </c>
      <c r="AZ42" s="1394">
        <v>3928.6157775999714</v>
      </c>
      <c r="BA42" s="1379"/>
    </row>
    <row r="43" spans="2:54">
      <c r="B43" s="299"/>
      <c r="C43" s="299"/>
      <c r="D43" s="299"/>
      <c r="E43" s="299"/>
      <c r="F43" s="299"/>
      <c r="G43" s="299"/>
      <c r="H43" s="299"/>
      <c r="I43" s="299"/>
      <c r="J43" s="299"/>
      <c r="K43" s="299"/>
      <c r="L43" s="299"/>
      <c r="M43" s="299"/>
      <c r="N43" s="299"/>
      <c r="O43" s="299"/>
      <c r="P43" s="299"/>
      <c r="Q43" s="299"/>
      <c r="R43" s="299"/>
      <c r="S43" s="299"/>
      <c r="T43" s="299"/>
      <c r="U43" s="299"/>
      <c r="V43" s="372"/>
      <c r="AA43" s="1376" t="s">
        <v>84</v>
      </c>
      <c r="AB43" s="1357"/>
      <c r="AC43" s="1357"/>
      <c r="AD43" s="1357"/>
      <c r="AE43" s="1367" t="s">
        <v>85</v>
      </c>
      <c r="AF43" s="1367"/>
      <c r="AG43" s="1367"/>
      <c r="AH43" s="1367"/>
      <c r="AJ43" s="1882"/>
      <c r="AK43" s="1393" t="s">
        <v>326</v>
      </c>
      <c r="AL43" s="1394">
        <v>1506.4318089999999</v>
      </c>
      <c r="AM43" s="1394">
        <v>164.75029000000006</v>
      </c>
      <c r="AN43" s="1394">
        <v>727.94227909999995</v>
      </c>
      <c r="AO43" s="1394">
        <v>0.13189509999999999</v>
      </c>
      <c r="AP43" s="1394">
        <v>2399.2562731999965</v>
      </c>
      <c r="AQ43" s="1394">
        <v>0.18209800000000001</v>
      </c>
      <c r="AR43" s="1394">
        <v>1.8582831</v>
      </c>
      <c r="AS43" s="1394">
        <v>344.5647781699987</v>
      </c>
      <c r="AT43" s="1394">
        <v>1204.310603869998</v>
      </c>
      <c r="AU43" s="1394">
        <v>1550.9157631400071</v>
      </c>
      <c r="AV43" s="1394">
        <v>1506.6139069999995</v>
      </c>
      <c r="AW43" s="1394">
        <v>166.60857309999994</v>
      </c>
      <c r="AX43" s="1394">
        <v>1072.507057269999</v>
      </c>
      <c r="AY43" s="1394">
        <v>1204.4424989699787</v>
      </c>
      <c r="AZ43" s="1394">
        <v>3950.1720363400273</v>
      </c>
      <c r="BA43" s="1379"/>
    </row>
    <row r="44" spans="2:54">
      <c r="B44" s="299"/>
      <c r="C44" s="299"/>
      <c r="D44" s="299"/>
      <c r="E44" s="299"/>
      <c r="F44" s="299"/>
      <c r="G44" s="299"/>
      <c r="H44" s="299"/>
      <c r="I44" s="299"/>
      <c r="J44" s="299"/>
      <c r="K44" s="299"/>
      <c r="L44" s="299"/>
      <c r="M44" s="299"/>
      <c r="N44" s="299"/>
      <c r="O44" s="299"/>
      <c r="P44" s="299"/>
      <c r="Q44" s="299"/>
      <c r="R44" s="299"/>
      <c r="S44" s="299"/>
      <c r="T44" s="299"/>
      <c r="U44" s="299"/>
      <c r="V44" s="372"/>
      <c r="AA44" s="1356" t="s">
        <v>46</v>
      </c>
      <c r="AB44" s="1356" t="s">
        <v>47</v>
      </c>
      <c r="AC44" s="1356" t="s">
        <v>48</v>
      </c>
      <c r="AD44" s="1356"/>
      <c r="AE44" s="1357" t="s">
        <v>46</v>
      </c>
      <c r="AF44" s="1356" t="s">
        <v>47</v>
      </c>
      <c r="AG44" s="1357" t="s">
        <v>48</v>
      </c>
      <c r="AH44" s="1357" t="s">
        <v>49</v>
      </c>
      <c r="AJ44" s="1882"/>
      <c r="AK44" s="1393" t="s">
        <v>327</v>
      </c>
      <c r="AL44" s="1394">
        <v>1431.3679874999989</v>
      </c>
      <c r="AM44" s="1394">
        <v>156.84022369999997</v>
      </c>
      <c r="AN44" s="1394">
        <v>703.90316629999859</v>
      </c>
      <c r="AO44" s="1394">
        <v>7.1685499999999999E-2</v>
      </c>
      <c r="AP44" s="1394">
        <v>2292.1830629999981</v>
      </c>
      <c r="AQ44" s="1394">
        <v>0.17483299999999999</v>
      </c>
      <c r="AR44" s="1394">
        <v>1.7605147000000001</v>
      </c>
      <c r="AS44" s="1394">
        <v>346.9464872099997</v>
      </c>
      <c r="AT44" s="1394">
        <v>1203.0343412600171</v>
      </c>
      <c r="AU44" s="1394">
        <v>1551.9161761699961</v>
      </c>
      <c r="AV44" s="1394">
        <v>1431.5428204999998</v>
      </c>
      <c r="AW44" s="1394">
        <v>158.60073839999995</v>
      </c>
      <c r="AX44" s="1394">
        <v>1050.8496535099976</v>
      </c>
      <c r="AY44" s="1394">
        <v>1203.106026759998</v>
      </c>
      <c r="AZ44" s="1394">
        <v>3844.099239169982</v>
      </c>
      <c r="BA44" s="1379"/>
    </row>
    <row r="45" spans="2:54">
      <c r="B45" s="299"/>
      <c r="C45" s="299"/>
      <c r="D45" s="299"/>
      <c r="E45" s="299"/>
      <c r="F45" s="299"/>
      <c r="G45" s="299"/>
      <c r="H45" s="299"/>
      <c r="I45" s="299"/>
      <c r="J45" s="299"/>
      <c r="K45" s="299"/>
      <c r="L45" s="299"/>
      <c r="M45" s="299"/>
      <c r="N45" s="299"/>
      <c r="O45" s="299"/>
      <c r="P45" s="299"/>
      <c r="Q45" s="299"/>
      <c r="R45" s="299"/>
      <c r="S45" s="299"/>
      <c r="T45" s="299"/>
      <c r="U45" s="299"/>
      <c r="V45" s="372"/>
      <c r="Z45" s="1338" t="s">
        <v>95</v>
      </c>
      <c r="AA45" s="1358">
        <f>+D13</f>
        <v>11.2842609</v>
      </c>
      <c r="AB45" s="1358">
        <f>+F13</f>
        <v>133.93492749999999</v>
      </c>
      <c r="AC45" s="1358">
        <f>+H13</f>
        <v>1451.6852814000003</v>
      </c>
      <c r="AD45" s="1359"/>
      <c r="AE45" s="1359">
        <f>M13</f>
        <v>0.8619</v>
      </c>
      <c r="AF45" s="1360">
        <f>+O13</f>
        <v>12.970383400000001</v>
      </c>
      <c r="AG45" s="1360">
        <f>+Q13</f>
        <v>2296.9884877100003</v>
      </c>
      <c r="AH45" s="1360">
        <f>+S13</f>
        <v>7438.6063107399923</v>
      </c>
      <c r="AJ45" s="1882"/>
      <c r="AK45" s="1393" t="s">
        <v>328</v>
      </c>
      <c r="AL45" s="1394">
        <v>1510.5403993000004</v>
      </c>
      <c r="AM45" s="1394">
        <v>173.38208090000003</v>
      </c>
      <c r="AN45" s="1394">
        <v>740.63049909999995</v>
      </c>
      <c r="AO45" s="1394">
        <v>4.4505099999999999E-2</v>
      </c>
      <c r="AP45" s="1394">
        <v>2424.5974843999975</v>
      </c>
      <c r="AQ45" s="1394">
        <v>0.18197199999999999</v>
      </c>
      <c r="AR45" s="1394">
        <v>1.6278882000000001</v>
      </c>
      <c r="AS45" s="1394">
        <v>354.25462413999992</v>
      </c>
      <c r="AT45" s="1394">
        <v>1209.4113504200136</v>
      </c>
      <c r="AU45" s="1394">
        <v>1565.4758347600214</v>
      </c>
      <c r="AV45" s="1394">
        <v>1510.7223713000001</v>
      </c>
      <c r="AW45" s="1394">
        <v>175.00996909999995</v>
      </c>
      <c r="AX45" s="1394">
        <v>1094.8851232399991</v>
      </c>
      <c r="AY45" s="1394">
        <v>1209.4558555199962</v>
      </c>
      <c r="AZ45" s="1394">
        <v>3990.0733191599566</v>
      </c>
      <c r="BA45" s="1379"/>
    </row>
    <row r="46" spans="2:54">
      <c r="B46" s="299"/>
      <c r="C46" s="299"/>
      <c r="D46" s="299"/>
      <c r="E46" s="299"/>
      <c r="F46" s="299"/>
      <c r="G46" s="299"/>
      <c r="H46" s="299"/>
      <c r="I46" s="299"/>
      <c r="J46" s="299"/>
      <c r="K46" s="299"/>
      <c r="L46" s="299"/>
      <c r="M46" s="299"/>
      <c r="N46" s="299"/>
      <c r="O46" s="299"/>
      <c r="P46" s="299"/>
      <c r="Q46" s="299"/>
      <c r="R46" s="299"/>
      <c r="S46" s="299"/>
      <c r="T46" s="299"/>
      <c r="U46" s="299"/>
      <c r="V46" s="372"/>
      <c r="Z46" s="1361" t="s">
        <v>102</v>
      </c>
      <c r="AA46" s="1358">
        <f>+D21</f>
        <v>12.582011300000001</v>
      </c>
      <c r="AB46" s="1358">
        <f>+F21</f>
        <v>139.30732749999999</v>
      </c>
      <c r="AC46" s="1358">
        <f>+H21</f>
        <v>1467.2653615999991</v>
      </c>
      <c r="AD46" s="1362"/>
      <c r="AE46" s="1362">
        <f>M21</f>
        <v>1.037034</v>
      </c>
      <c r="AF46" s="1363">
        <f>+O21</f>
        <v>10.660515400000001</v>
      </c>
      <c r="AG46" s="1363">
        <f>+Q21</f>
        <v>2112.2289882499958</v>
      </c>
      <c r="AH46" s="1363">
        <f>+S21</f>
        <v>7264.597073580032</v>
      </c>
      <c r="AJ46" s="1882"/>
      <c r="AK46" s="1393" t="s">
        <v>329</v>
      </c>
      <c r="AL46" s="1394">
        <v>1438.2330482000009</v>
      </c>
      <c r="AM46" s="1394">
        <v>167.99565150000006</v>
      </c>
      <c r="AN46" s="1394">
        <v>763.25301949999914</v>
      </c>
      <c r="AO46" s="1394">
        <v>3.9103699999999998E-2</v>
      </c>
      <c r="AP46" s="1394">
        <v>2369.5208229000013</v>
      </c>
      <c r="AQ46" s="1394">
        <v>0.164909</v>
      </c>
      <c r="AR46" s="1394">
        <v>1.8968619000000002</v>
      </c>
      <c r="AS46" s="1394">
        <v>355.4052984599993</v>
      </c>
      <c r="AT46" s="1394">
        <v>1212.8592454800093</v>
      </c>
      <c r="AU46" s="1394">
        <v>1570.3263148399803</v>
      </c>
      <c r="AV46" s="1394">
        <v>1438.3979571999994</v>
      </c>
      <c r="AW46" s="1394">
        <v>169.89251339999996</v>
      </c>
      <c r="AX46" s="1394">
        <v>1118.6583179599979</v>
      </c>
      <c r="AY46" s="1394">
        <v>1212.8983491800084</v>
      </c>
      <c r="AZ46" s="1394">
        <v>3939.847137740036</v>
      </c>
      <c r="BA46" s="1379"/>
    </row>
    <row r="47" spans="2:54">
      <c r="B47" s="299"/>
      <c r="C47" s="299"/>
      <c r="D47" s="299"/>
      <c r="E47" s="299"/>
      <c r="F47" s="299"/>
      <c r="G47" s="299"/>
      <c r="H47" s="299"/>
      <c r="I47" s="299"/>
      <c r="J47" s="299"/>
      <c r="K47" s="299"/>
      <c r="L47" s="299"/>
      <c r="M47" s="299"/>
      <c r="N47" s="299"/>
      <c r="O47" s="299"/>
      <c r="P47" s="299"/>
      <c r="Q47" s="299"/>
      <c r="R47" s="299"/>
      <c r="S47" s="299"/>
      <c r="T47" s="299"/>
      <c r="U47" s="299"/>
      <c r="V47" s="372"/>
      <c r="Z47" s="1361" t="s">
        <v>103</v>
      </c>
      <c r="AA47" s="1363">
        <f>SUM(AA45:AA46)</f>
        <v>23.866272200000001</v>
      </c>
      <c r="AB47" s="1363">
        <f>SUM(AB45:AB46)</f>
        <v>273.242255</v>
      </c>
      <c r="AC47" s="1363">
        <f>SUM(AC45:AC46)</f>
        <v>2918.9506429999992</v>
      </c>
      <c r="AD47" s="1362"/>
      <c r="AE47" s="1362">
        <f>AE45+AE46</f>
        <v>1.8989340000000001</v>
      </c>
      <c r="AF47" s="1363">
        <f>SUM(AF45:AF46)</f>
        <v>23.630898800000004</v>
      </c>
      <c r="AG47" s="1363">
        <f>SUM(AG45:AG46)</f>
        <v>4409.2174759599966</v>
      </c>
      <c r="AH47" s="1363">
        <f>SUM(AH45:AH46)</f>
        <v>14703.203384320024</v>
      </c>
      <c r="AI47" s="1364">
        <f>SUM(AA47:AH47)</f>
        <v>22354.009863280022</v>
      </c>
      <c r="AJ47" s="1882"/>
      <c r="AK47" s="1393" t="s">
        <v>260</v>
      </c>
      <c r="AL47" s="1394">
        <v>1517.2165037999996</v>
      </c>
      <c r="AM47" s="1394">
        <v>171.09064779999994</v>
      </c>
      <c r="AN47" s="1394">
        <v>772.60915299999851</v>
      </c>
      <c r="AO47" s="1394">
        <v>2.43273E-2</v>
      </c>
      <c r="AP47" s="1394">
        <v>2460.9406318999959</v>
      </c>
      <c r="AQ47" s="1394">
        <v>0.169127</v>
      </c>
      <c r="AR47" s="1394">
        <v>1.5951904000000003</v>
      </c>
      <c r="AS47" s="1394">
        <v>366.04054675999765</v>
      </c>
      <c r="AT47" s="1394">
        <v>1239.2735182599874</v>
      </c>
      <c r="AU47" s="1394">
        <v>1607.0783824199971</v>
      </c>
      <c r="AV47" s="1394">
        <v>1517.3856307999999</v>
      </c>
      <c r="AW47" s="1394">
        <v>172.68583819999986</v>
      </c>
      <c r="AX47" s="1394">
        <v>1138.6496997599979</v>
      </c>
      <c r="AY47" s="1394">
        <v>1239.2978455600078</v>
      </c>
      <c r="AZ47" s="1394">
        <v>4068.0190143199961</v>
      </c>
      <c r="BA47" s="1379"/>
    </row>
    <row r="48" spans="2:54">
      <c r="B48" s="299"/>
      <c r="C48" s="299"/>
      <c r="D48" s="299"/>
      <c r="E48" s="299"/>
      <c r="F48" s="299"/>
      <c r="G48" s="299"/>
      <c r="H48" s="299"/>
      <c r="I48" s="299"/>
      <c r="J48" s="299"/>
      <c r="K48" s="299"/>
      <c r="L48" s="299"/>
      <c r="M48" s="299"/>
      <c r="N48" s="299"/>
      <c r="O48" s="299"/>
      <c r="P48" s="299"/>
      <c r="Q48" s="299"/>
      <c r="R48" s="299"/>
      <c r="S48" s="299"/>
      <c r="T48" s="299"/>
      <c r="U48" s="299"/>
      <c r="V48" s="372"/>
      <c r="Z48" s="1361" t="s">
        <v>103</v>
      </c>
      <c r="AA48" s="1365">
        <f>+AA47/$AI$47</f>
        <v>1.0676506070261742E-3</v>
      </c>
      <c r="AB48" s="1365">
        <f>+AB47/$AI$47</f>
        <v>1.2223411221126971E-2</v>
      </c>
      <c r="AC48" s="1365">
        <f>+AC47/$AI$47</f>
        <v>0.13057839111876007</v>
      </c>
      <c r="AD48" s="1365"/>
      <c r="AE48" s="1365">
        <f>+AE47/$AI$47</f>
        <v>8.4948249178296107E-5</v>
      </c>
      <c r="AF48" s="1365">
        <f>+AF47/$AI$47</f>
        <v>1.0571212477998174E-3</v>
      </c>
      <c r="AG48" s="1365">
        <f>+AG47/$AI$47</f>
        <v>0.19724503580911584</v>
      </c>
      <c r="AH48" s="1365">
        <f>+AH47/$AI$47</f>
        <v>0.65774344174699273</v>
      </c>
      <c r="AI48" s="1377"/>
      <c r="AJ48" s="1882"/>
      <c r="AK48" s="1396" t="s">
        <v>50</v>
      </c>
      <c r="AL48" s="1394">
        <v>17426.254921800002</v>
      </c>
      <c r="AM48" s="1394">
        <v>2018.8861650000006</v>
      </c>
      <c r="AN48" s="1394">
        <v>8836.6313375999707</v>
      </c>
      <c r="AO48" s="1394">
        <v>1.0148015000000001</v>
      </c>
      <c r="AP48" s="1394">
        <v>28282.787225899989</v>
      </c>
      <c r="AQ48" s="1394">
        <v>1.8989339999999997</v>
      </c>
      <c r="AR48" s="1394">
        <v>23.630898799999997</v>
      </c>
      <c r="AS48" s="1394">
        <v>4409.2174759600484</v>
      </c>
      <c r="AT48" s="1394">
        <v>14703.203384320346</v>
      </c>
      <c r="AU48" s="1394">
        <v>19137.950693079507</v>
      </c>
      <c r="AV48" s="1394">
        <v>17428.153855800003</v>
      </c>
      <c r="AW48" s="1394">
        <v>2042.5170637999991</v>
      </c>
      <c r="AX48" s="1394">
        <v>13245.848813560226</v>
      </c>
      <c r="AY48" s="1394">
        <v>14704.218185820062</v>
      </c>
      <c r="AZ48" s="1394">
        <v>47420.737918979234</v>
      </c>
      <c r="BA48" s="1379"/>
    </row>
    <row r="49" spans="2:47">
      <c r="B49" s="299"/>
      <c r="C49" s="299"/>
      <c r="D49" s="299"/>
      <c r="E49" s="299"/>
      <c r="F49" s="299"/>
      <c r="G49" s="299"/>
      <c r="H49" s="299"/>
      <c r="I49" s="299"/>
      <c r="J49" s="299"/>
      <c r="K49" s="299"/>
      <c r="L49" s="299"/>
      <c r="M49" s="299"/>
      <c r="N49" s="299"/>
      <c r="O49" s="299"/>
      <c r="P49" s="299"/>
      <c r="Q49" s="299"/>
      <c r="R49" s="299"/>
      <c r="S49" s="299"/>
      <c r="T49" s="299"/>
      <c r="U49" s="299"/>
      <c r="V49" s="372"/>
      <c r="Z49" s="1371"/>
      <c r="AA49" s="1378"/>
      <c r="AB49" s="1371"/>
      <c r="AC49" s="1371"/>
      <c r="AD49" s="1371"/>
      <c r="AE49" s="1371"/>
      <c r="AF49" s="1371"/>
      <c r="AG49" s="1371"/>
      <c r="AH49" s="1371"/>
      <c r="AI49" s="1371"/>
      <c r="AU49" s="1379"/>
    </row>
    <row r="50" spans="2:47">
      <c r="B50" s="299"/>
      <c r="C50" s="299"/>
      <c r="D50" s="299"/>
      <c r="E50" s="299"/>
      <c r="F50" s="299"/>
      <c r="G50" s="299"/>
      <c r="H50" s="299"/>
      <c r="I50" s="299"/>
      <c r="J50" s="299"/>
      <c r="K50" s="299"/>
      <c r="L50" s="299"/>
      <c r="M50" s="299"/>
      <c r="N50" s="299"/>
      <c r="O50" s="299"/>
      <c r="P50" s="299"/>
      <c r="Q50" s="299"/>
      <c r="R50" s="299"/>
      <c r="S50" s="299"/>
      <c r="T50" s="299"/>
      <c r="U50" s="299"/>
      <c r="V50" s="372"/>
      <c r="AG50" s="1371"/>
      <c r="AH50" s="1371"/>
      <c r="AI50" s="1371"/>
      <c r="AJ50" s="1371"/>
      <c r="AK50" s="1371"/>
      <c r="AL50" s="1371"/>
      <c r="AM50" s="1371"/>
      <c r="AN50" s="1371"/>
      <c r="AO50" s="1371"/>
      <c r="AP50" s="1371"/>
      <c r="AQ50" s="1371"/>
    </row>
    <row r="51" spans="2:47" ht="18.75" customHeight="1">
      <c r="B51" s="299"/>
      <c r="C51" s="299"/>
      <c r="D51" s="299"/>
      <c r="E51" s="299"/>
      <c r="F51" s="299"/>
      <c r="G51" s="299"/>
      <c r="H51" s="299"/>
      <c r="I51" s="299"/>
      <c r="J51" s="299"/>
      <c r="K51" s="299"/>
      <c r="L51" s="299"/>
      <c r="M51" s="299"/>
      <c r="N51" s="299"/>
      <c r="O51" s="299"/>
      <c r="P51" s="299"/>
      <c r="Q51" s="299"/>
      <c r="R51" s="299"/>
      <c r="S51" s="299"/>
      <c r="T51" s="299"/>
      <c r="U51" s="299"/>
      <c r="V51" s="372"/>
      <c r="AH51" s="1371"/>
      <c r="AI51" s="1371"/>
    </row>
    <row r="52" spans="2:47" ht="18.75" customHeight="1">
      <c r="B52" s="299"/>
      <c r="C52" s="299"/>
      <c r="D52" s="299"/>
      <c r="E52" s="299"/>
      <c r="F52" s="299"/>
      <c r="G52" s="299"/>
      <c r="H52" s="299"/>
      <c r="I52" s="299"/>
      <c r="J52" s="299"/>
      <c r="K52" s="299"/>
      <c r="L52" s="299"/>
      <c r="M52" s="299"/>
      <c r="N52" s="299"/>
      <c r="O52" s="299"/>
      <c r="P52" s="299"/>
      <c r="Q52" s="299"/>
      <c r="R52" s="299"/>
      <c r="S52" s="299"/>
      <c r="T52" s="299"/>
      <c r="U52" s="299"/>
      <c r="V52" s="372"/>
      <c r="AH52" s="1371"/>
      <c r="AI52" s="1371"/>
    </row>
    <row r="53" spans="2:47" ht="18.75" customHeight="1">
      <c r="B53" s="854" t="s">
        <v>106</v>
      </c>
      <c r="C53" s="855"/>
      <c r="D53" s="299"/>
      <c r="E53" s="299"/>
      <c r="F53" s="299"/>
      <c r="G53" s="299"/>
      <c r="H53" s="299"/>
      <c r="I53" s="299"/>
      <c r="J53" s="299"/>
      <c r="K53" s="299"/>
      <c r="L53" s="299"/>
      <c r="M53" s="299"/>
      <c r="N53" s="299"/>
      <c r="O53" s="299"/>
      <c r="P53" s="299"/>
      <c r="Q53" s="299"/>
      <c r="R53" s="299"/>
      <c r="S53" s="299"/>
      <c r="T53" s="299"/>
      <c r="U53" s="299"/>
      <c r="V53" s="299"/>
      <c r="Z53" s="1326"/>
      <c r="AA53" s="1326"/>
      <c r="AB53" s="1326"/>
      <c r="AC53" s="1326"/>
      <c r="AD53" s="1326"/>
      <c r="AE53" s="1326"/>
      <c r="AG53" s="1380"/>
      <c r="AH53" s="1371"/>
      <c r="AI53" s="1371"/>
    </row>
    <row r="54" spans="2:47" ht="18.75" customHeight="1">
      <c r="B54" s="363"/>
      <c r="C54" s="299"/>
      <c r="D54" s="299"/>
      <c r="E54" s="299"/>
      <c r="F54" s="299"/>
      <c r="G54" s="299"/>
      <c r="H54" s="299"/>
      <c r="I54" s="299"/>
      <c r="J54" s="299"/>
      <c r="K54" s="299"/>
      <c r="L54" s="299"/>
      <c r="M54" s="299"/>
      <c r="N54" s="299"/>
      <c r="O54" s="299"/>
      <c r="P54" s="299"/>
      <c r="Q54" s="299"/>
      <c r="R54" s="299"/>
      <c r="S54" s="299"/>
      <c r="T54" s="299"/>
      <c r="U54" s="299"/>
      <c r="V54" s="299"/>
      <c r="Z54" s="1326"/>
      <c r="AA54" s="1326"/>
      <c r="AB54" s="1326"/>
      <c r="AC54" s="1326"/>
      <c r="AD54" s="1326"/>
      <c r="AE54" s="1326"/>
      <c r="AH54" s="1371"/>
      <c r="AI54" s="1371"/>
    </row>
    <row r="55" spans="2:47" ht="18.75" customHeight="1" thickBot="1">
      <c r="B55" s="363"/>
      <c r="C55" s="299"/>
      <c r="D55" s="299"/>
      <c r="E55" s="299"/>
      <c r="F55" s="299"/>
      <c r="G55" s="299"/>
      <c r="H55" s="299"/>
      <c r="I55" s="299"/>
      <c r="J55" s="299"/>
      <c r="K55" s="299"/>
      <c r="L55" s="299"/>
      <c r="M55" s="299"/>
      <c r="N55" s="299"/>
      <c r="O55" s="299"/>
      <c r="P55" s="299"/>
      <c r="Q55" s="299"/>
      <c r="R55" s="299"/>
      <c r="S55" s="299"/>
      <c r="T55" s="299"/>
      <c r="U55" s="299"/>
      <c r="V55" s="299"/>
      <c r="Z55" s="1326"/>
      <c r="AA55" s="1326"/>
      <c r="AB55" s="1326"/>
      <c r="AC55" s="1326"/>
      <c r="AD55" s="1326"/>
      <c r="AE55" s="1326"/>
      <c r="AH55" s="1371"/>
      <c r="AI55" s="1371"/>
    </row>
    <row r="56" spans="2:47" ht="18.75" customHeight="1">
      <c r="B56" s="1872" t="s">
        <v>0</v>
      </c>
      <c r="C56" s="1874" t="s">
        <v>86</v>
      </c>
      <c r="D56" s="1879" t="s">
        <v>104</v>
      </c>
      <c r="E56" s="1880"/>
      <c r="F56" s="1880"/>
      <c r="G56" s="1880"/>
      <c r="H56" s="1880"/>
      <c r="I56" s="1880"/>
      <c r="J56" s="1880"/>
      <c r="K56" s="1880"/>
      <c r="L56" s="1881"/>
      <c r="M56" s="373"/>
      <c r="N56" s="373"/>
      <c r="O56" s="299"/>
      <c r="P56" s="299"/>
      <c r="Q56" s="299"/>
      <c r="R56" s="299"/>
      <c r="S56" s="299"/>
      <c r="T56" s="299"/>
      <c r="U56" s="299"/>
      <c r="V56" s="299"/>
      <c r="Z56" s="1326"/>
      <c r="AA56" s="1326"/>
      <c r="AB56" s="1326"/>
      <c r="AC56" s="1326"/>
      <c r="AD56" s="1326"/>
      <c r="AE56" s="1326"/>
      <c r="AH56" s="1371"/>
      <c r="AI56" s="1371"/>
    </row>
    <row r="57" spans="2:47" ht="18.75" customHeight="1" thickBot="1">
      <c r="B57" s="1873"/>
      <c r="C57" s="1875"/>
      <c r="D57" s="1651" t="s">
        <v>46</v>
      </c>
      <c r="E57" s="1652" t="s">
        <v>87</v>
      </c>
      <c r="F57" s="1653" t="s">
        <v>47</v>
      </c>
      <c r="G57" s="1652" t="s">
        <v>87</v>
      </c>
      <c r="H57" s="1653" t="s">
        <v>48</v>
      </c>
      <c r="I57" s="1652" t="s">
        <v>87</v>
      </c>
      <c r="J57" s="1653" t="s">
        <v>49</v>
      </c>
      <c r="K57" s="1652" t="s">
        <v>87</v>
      </c>
      <c r="L57" s="1658" t="s">
        <v>50</v>
      </c>
      <c r="M57" s="374"/>
      <c r="N57" s="374"/>
      <c r="O57" s="299"/>
      <c r="P57" s="299"/>
      <c r="Q57" s="299"/>
      <c r="R57" s="299"/>
      <c r="S57" s="299"/>
      <c r="T57" s="299"/>
      <c r="U57" s="299"/>
      <c r="V57" s="299"/>
      <c r="Z57" s="1326"/>
      <c r="AA57" s="1326"/>
      <c r="AB57" s="1326"/>
      <c r="AC57" s="1326"/>
      <c r="AD57" s="1326"/>
      <c r="AE57" s="1326"/>
      <c r="AH57" s="1371"/>
      <c r="AI57" s="1371"/>
    </row>
    <row r="58" spans="2:47" ht="18.75" customHeight="1">
      <c r="B58" s="856">
        <v>1</v>
      </c>
      <c r="C58" s="857" t="s">
        <v>89</v>
      </c>
      <c r="D58" s="764">
        <f t="shared" ref="D58:D63" si="39">+AL23</f>
        <v>1397.5996776999998</v>
      </c>
      <c r="E58" s="858">
        <f t="shared" ref="E58:E64" si="40">(D58/$L58)*100</f>
        <v>68.245949139324637</v>
      </c>
      <c r="F58" s="766">
        <f t="shared" ref="F58:F63" si="41">+AM23</f>
        <v>152.87383100000005</v>
      </c>
      <c r="G58" s="858">
        <f t="shared" ref="G58:G64" si="42">(F58/$L58)*100</f>
        <v>7.4649557105859614</v>
      </c>
      <c r="H58" s="766">
        <f t="shared" ref="H58:H63" si="43">+AN23</f>
        <v>497.41313559999992</v>
      </c>
      <c r="I58" s="858">
        <f t="shared" ref="I58:I64" si="44">(H58/$L58)*100</f>
        <v>24.289095150089405</v>
      </c>
      <c r="J58" s="859"/>
      <c r="K58" s="860"/>
      <c r="L58" s="861">
        <f t="shared" ref="L58:L63" si="45">SUM(D58,F58,H58,J58)</f>
        <v>2047.8866442999997</v>
      </c>
      <c r="M58" s="375"/>
      <c r="N58" s="375"/>
      <c r="O58" s="299"/>
      <c r="P58" s="299"/>
      <c r="Q58" s="299"/>
      <c r="R58" s="299"/>
      <c r="S58" s="299"/>
      <c r="T58" s="299"/>
      <c r="U58" s="299"/>
      <c r="V58" s="299"/>
      <c r="Z58" s="1326"/>
      <c r="AA58" s="1326"/>
      <c r="AB58" s="1326"/>
      <c r="AC58" s="1326"/>
      <c r="AD58" s="1326"/>
      <c r="AE58" s="1326"/>
      <c r="AH58" s="1371"/>
      <c r="AI58" s="1371"/>
    </row>
    <row r="59" spans="2:47" ht="18.75" customHeight="1">
      <c r="B59" s="862">
        <v>2</v>
      </c>
      <c r="C59" s="863" t="s">
        <v>90</v>
      </c>
      <c r="D59" s="774">
        <f t="shared" si="39"/>
        <v>1244.9252656000001</v>
      </c>
      <c r="E59" s="864">
        <f t="shared" si="40"/>
        <v>66.923195160615023</v>
      </c>
      <c r="F59" s="776">
        <f t="shared" si="41"/>
        <v>144.19349489999999</v>
      </c>
      <c r="G59" s="864">
        <f t="shared" si="42"/>
        <v>7.7513804777935942</v>
      </c>
      <c r="H59" s="776">
        <f t="shared" si="43"/>
        <v>471.11110840000021</v>
      </c>
      <c r="I59" s="864">
        <f t="shared" si="44"/>
        <v>25.325424361591391</v>
      </c>
      <c r="J59" s="865"/>
      <c r="K59" s="866"/>
      <c r="L59" s="867">
        <f t="shared" si="45"/>
        <v>1860.2298689000002</v>
      </c>
      <c r="M59" s="375"/>
      <c r="N59" s="375"/>
      <c r="O59" s="299"/>
      <c r="P59" s="299"/>
      <c r="Q59" s="299"/>
      <c r="R59" s="299"/>
      <c r="S59" s="299"/>
      <c r="T59" s="299"/>
      <c r="U59" s="299"/>
      <c r="V59" s="299"/>
      <c r="Z59" s="1326"/>
      <c r="AA59" s="1326"/>
      <c r="AB59" s="1326"/>
      <c r="AC59" s="1326"/>
      <c r="AD59" s="1326"/>
      <c r="AE59" s="1326"/>
      <c r="AG59" s="1371"/>
      <c r="AH59" s="1371"/>
      <c r="AI59" s="1371"/>
    </row>
    <row r="60" spans="2:47" ht="18.75" customHeight="1">
      <c r="B60" s="862">
        <v>3</v>
      </c>
      <c r="C60" s="863" t="s">
        <v>91</v>
      </c>
      <c r="D60" s="774">
        <f t="shared" si="39"/>
        <v>1452.8017530000002</v>
      </c>
      <c r="E60" s="864">
        <f t="shared" si="40"/>
        <v>68.249298122655063</v>
      </c>
      <c r="F60" s="776">
        <f t="shared" si="41"/>
        <v>153.45109919999999</v>
      </c>
      <c r="G60" s="864">
        <f t="shared" si="42"/>
        <v>7.2087810982631115</v>
      </c>
      <c r="H60" s="776">
        <f t="shared" si="43"/>
        <v>522.41629599999999</v>
      </c>
      <c r="I60" s="864">
        <f t="shared" si="44"/>
        <v>24.541920779081828</v>
      </c>
      <c r="J60" s="865"/>
      <c r="K60" s="866"/>
      <c r="L60" s="867">
        <f t="shared" si="45"/>
        <v>2128.6691482000001</v>
      </c>
      <c r="M60" s="375"/>
      <c r="N60" s="375"/>
      <c r="O60" s="299"/>
      <c r="P60" s="299"/>
      <c r="Q60" s="299"/>
      <c r="R60" s="299"/>
      <c r="S60" s="299"/>
      <c r="T60" s="299"/>
      <c r="U60" s="299"/>
      <c r="V60" s="299"/>
      <c r="X60" s="589"/>
      <c r="Z60" s="1326"/>
      <c r="AA60" s="1326"/>
      <c r="AB60" s="1326"/>
      <c r="AC60" s="1326"/>
      <c r="AD60" s="1326"/>
      <c r="AE60" s="1326"/>
      <c r="AG60" s="1371"/>
      <c r="AH60" s="1371"/>
      <c r="AI60" s="1371"/>
    </row>
    <row r="61" spans="2:47" ht="18.75" customHeight="1">
      <c r="B61" s="862">
        <v>4</v>
      </c>
      <c r="C61" s="863" t="s">
        <v>92</v>
      </c>
      <c r="D61" s="774">
        <f t="shared" si="39"/>
        <v>1415.0928474</v>
      </c>
      <c r="E61" s="864">
        <f t="shared" si="40"/>
        <v>68.912503600460923</v>
      </c>
      <c r="F61" s="776">
        <f t="shared" si="41"/>
        <v>144.4784689</v>
      </c>
      <c r="G61" s="864">
        <f t="shared" si="42"/>
        <v>7.0358443451633068</v>
      </c>
      <c r="H61" s="776">
        <f t="shared" si="43"/>
        <v>493.89180500000009</v>
      </c>
      <c r="I61" s="864">
        <f t="shared" si="44"/>
        <v>24.051652054375758</v>
      </c>
      <c r="J61" s="865"/>
      <c r="K61" s="866"/>
      <c r="L61" s="867">
        <f t="shared" si="45"/>
        <v>2053.4631213000002</v>
      </c>
      <c r="M61" s="375"/>
      <c r="N61" s="375"/>
      <c r="O61" s="299"/>
      <c r="P61" s="299"/>
      <c r="Q61" s="299"/>
      <c r="R61" s="299"/>
      <c r="S61" s="299"/>
      <c r="T61" s="299"/>
      <c r="U61" s="299"/>
      <c r="V61" s="299"/>
      <c r="Z61" s="1326"/>
      <c r="AA61" s="1326"/>
      <c r="AB61" s="1326"/>
      <c r="AC61" s="1326"/>
      <c r="AD61" s="1326"/>
      <c r="AE61" s="1326"/>
      <c r="AG61" s="1371"/>
      <c r="AH61" s="1371"/>
      <c r="AI61" s="1371"/>
    </row>
    <row r="62" spans="2:47" ht="18.75" customHeight="1">
      <c r="B62" s="862">
        <v>5</v>
      </c>
      <c r="C62" s="863" t="s">
        <v>93</v>
      </c>
      <c r="D62" s="774">
        <f t="shared" si="39"/>
        <v>1517.9814094000003</v>
      </c>
      <c r="E62" s="864">
        <f t="shared" si="40"/>
        <v>69.790703086234601</v>
      </c>
      <c r="F62" s="776">
        <f t="shared" si="41"/>
        <v>146.9713064</v>
      </c>
      <c r="G62" s="864">
        <f t="shared" si="42"/>
        <v>6.7571517962217342</v>
      </c>
      <c r="H62" s="776">
        <f t="shared" si="43"/>
        <v>510.09545289999966</v>
      </c>
      <c r="I62" s="864">
        <f t="shared" si="44"/>
        <v>23.452145117543648</v>
      </c>
      <c r="J62" s="865"/>
      <c r="K62" s="866"/>
      <c r="L62" s="867">
        <f t="shared" si="45"/>
        <v>2175.0481687000001</v>
      </c>
      <c r="M62" s="375"/>
      <c r="N62" s="375"/>
      <c r="O62" s="299"/>
      <c r="P62" s="299"/>
      <c r="Q62" s="299"/>
      <c r="R62" s="299"/>
      <c r="S62" s="299"/>
      <c r="T62" s="299"/>
      <c r="U62" s="299"/>
      <c r="V62" s="299"/>
      <c r="Z62" s="1326"/>
      <c r="AA62" s="1326"/>
      <c r="AB62" s="1326"/>
      <c r="AC62" s="1326"/>
      <c r="AD62" s="1326"/>
      <c r="AE62" s="1326"/>
    </row>
    <row r="63" spans="2:47" ht="18.75" customHeight="1">
      <c r="B63" s="868">
        <v>6</v>
      </c>
      <c r="C63" s="869" t="s">
        <v>94</v>
      </c>
      <c r="D63" s="819">
        <f t="shared" si="39"/>
        <v>1469.5242309000002</v>
      </c>
      <c r="E63" s="870">
        <f t="shared" si="40"/>
        <v>70.385727969869365</v>
      </c>
      <c r="F63" s="821">
        <f t="shared" si="41"/>
        <v>141.45950769999999</v>
      </c>
      <c r="G63" s="870">
        <f t="shared" si="42"/>
        <v>6.7754789055951168</v>
      </c>
      <c r="H63" s="821">
        <f t="shared" si="43"/>
        <v>476.8318928999999</v>
      </c>
      <c r="I63" s="870">
        <f t="shared" si="44"/>
        <v>22.838793124535524</v>
      </c>
      <c r="J63" s="871"/>
      <c r="K63" s="872"/>
      <c r="L63" s="873">
        <f t="shared" si="45"/>
        <v>2087.8156315000001</v>
      </c>
      <c r="M63" s="375"/>
      <c r="N63" s="375"/>
      <c r="O63" s="299"/>
      <c r="P63" s="299"/>
      <c r="Q63" s="299"/>
      <c r="R63" s="299"/>
      <c r="S63" s="299"/>
      <c r="T63" s="299"/>
      <c r="U63" s="299"/>
      <c r="V63" s="299"/>
      <c r="Z63" s="1326"/>
      <c r="AA63" s="1326"/>
      <c r="AB63" s="1326"/>
      <c r="AC63" s="1326"/>
      <c r="AD63" s="1326"/>
      <c r="AE63" s="1326"/>
    </row>
    <row r="64" spans="2:47" ht="18.75" customHeight="1">
      <c r="B64" s="874"/>
      <c r="C64" s="875" t="s">
        <v>95</v>
      </c>
      <c r="D64" s="876">
        <f>SUM(D58:D63)</f>
        <v>8497.9251839999997</v>
      </c>
      <c r="E64" s="877">
        <f t="shared" si="40"/>
        <v>68.791773141964185</v>
      </c>
      <c r="F64" s="878">
        <f>SUM(F58:F63)</f>
        <v>883.42770810000002</v>
      </c>
      <c r="G64" s="877">
        <f t="shared" si="42"/>
        <v>7.1514584050897376</v>
      </c>
      <c r="H64" s="878">
        <f>SUM(H58:H63)</f>
        <v>2971.7596907999996</v>
      </c>
      <c r="I64" s="877">
        <f t="shared" si="44"/>
        <v>24.056768452946077</v>
      </c>
      <c r="J64" s="879"/>
      <c r="K64" s="880"/>
      <c r="L64" s="881">
        <f>SUM(L58:L63)</f>
        <v>12353.112582899999</v>
      </c>
      <c r="M64" s="365"/>
      <c r="N64" s="365"/>
      <c r="O64" s="299"/>
      <c r="P64" s="299"/>
      <c r="Q64" s="299"/>
      <c r="R64" s="299"/>
      <c r="S64" s="299"/>
      <c r="T64" s="299"/>
      <c r="U64" s="299"/>
      <c r="V64" s="299"/>
      <c r="Z64" s="1326"/>
      <c r="AA64" s="1326"/>
      <c r="AB64" s="1326"/>
      <c r="AC64" s="1326"/>
      <c r="AD64" s="1326"/>
      <c r="AE64" s="1326"/>
    </row>
    <row r="65" spans="1:59" ht="18.75" customHeight="1">
      <c r="B65" s="868"/>
      <c r="C65" s="882"/>
      <c r="D65" s="883"/>
      <c r="E65" s="884"/>
      <c r="F65" s="885"/>
      <c r="G65" s="884"/>
      <c r="H65" s="885"/>
      <c r="I65" s="884"/>
      <c r="J65" s="886"/>
      <c r="K65" s="887"/>
      <c r="L65" s="888"/>
      <c r="M65" s="375"/>
      <c r="N65" s="375"/>
      <c r="O65" s="299"/>
      <c r="P65" s="299"/>
      <c r="Q65" s="299"/>
      <c r="R65" s="299"/>
      <c r="S65" s="299"/>
      <c r="T65" s="299"/>
      <c r="U65" s="299"/>
      <c r="V65" s="299"/>
      <c r="Z65" s="1326"/>
      <c r="AA65" s="1326"/>
      <c r="AB65" s="1326"/>
      <c r="AC65" s="1326"/>
      <c r="AD65" s="1326"/>
      <c r="AE65" s="1326"/>
    </row>
    <row r="66" spans="1:59" ht="18.75" customHeight="1">
      <c r="B66" s="889">
        <v>7</v>
      </c>
      <c r="C66" s="890" t="s">
        <v>96</v>
      </c>
      <c r="D66" s="813">
        <f t="shared" ref="D66:D71" si="46">+AL29</f>
        <v>1511.3686587999996</v>
      </c>
      <c r="E66" s="891">
        <f t="shared" ref="E66:E72" si="47">(D66/$L66)*100</f>
        <v>70.931343799283951</v>
      </c>
      <c r="F66" s="815">
        <f t="shared" ref="F66:F71" si="48">+AM29</f>
        <v>144.91320889999997</v>
      </c>
      <c r="G66" s="891">
        <f t="shared" ref="G66:G72" si="49">(F66/$L66)*100</f>
        <v>6.8010465756942526</v>
      </c>
      <c r="H66" s="815">
        <f t="shared" ref="H66:H71" si="50">+AN29</f>
        <v>474.46679409999985</v>
      </c>
      <c r="I66" s="892">
        <f t="shared" ref="I66:I72" si="51">(H66/$L66)*100</f>
        <v>22.267609625021802</v>
      </c>
      <c r="J66" s="893"/>
      <c r="K66" s="894"/>
      <c r="L66" s="895">
        <f t="shared" ref="L66:L71" si="52">SUM(D66,F66,H66,J66)</f>
        <v>2130.7486617999994</v>
      </c>
      <c r="M66" s="375"/>
      <c r="N66" s="375"/>
      <c r="O66" s="299"/>
      <c r="P66" s="299"/>
      <c r="Q66" s="299"/>
      <c r="R66" s="299"/>
      <c r="S66" s="299"/>
      <c r="T66" s="299"/>
      <c r="U66" s="299"/>
      <c r="V66" s="299"/>
      <c r="Z66" s="1326"/>
      <c r="AA66" s="1326"/>
      <c r="AB66" s="1326"/>
      <c r="AC66" s="1326"/>
      <c r="AD66" s="1326"/>
      <c r="AE66" s="1326"/>
    </row>
    <row r="67" spans="1:59" ht="18.75" customHeight="1">
      <c r="B67" s="862">
        <v>8</v>
      </c>
      <c r="C67" s="896" t="s">
        <v>97</v>
      </c>
      <c r="D67" s="774">
        <f t="shared" si="46"/>
        <v>1504.3855898000004</v>
      </c>
      <c r="E67" s="866">
        <f t="shared" si="47"/>
        <v>70.253479889976745</v>
      </c>
      <c r="F67" s="776">
        <f t="shared" si="48"/>
        <v>142.40796320000004</v>
      </c>
      <c r="G67" s="866">
        <f t="shared" si="49"/>
        <v>6.650326250581684</v>
      </c>
      <c r="H67" s="776">
        <f t="shared" si="50"/>
        <v>494.57452179999956</v>
      </c>
      <c r="I67" s="864">
        <f t="shared" si="51"/>
        <v>23.096193859441559</v>
      </c>
      <c r="J67" s="865"/>
      <c r="K67" s="897"/>
      <c r="L67" s="898">
        <f t="shared" si="52"/>
        <v>2141.3680748000002</v>
      </c>
      <c r="M67" s="375"/>
      <c r="N67" s="375"/>
      <c r="O67" s="299"/>
      <c r="P67" s="299"/>
      <c r="Q67" s="299"/>
      <c r="R67" s="299"/>
      <c r="S67" s="299"/>
      <c r="T67" s="299"/>
      <c r="U67" s="299"/>
      <c r="V67" s="299"/>
      <c r="Z67" s="1326"/>
      <c r="AA67" s="1326"/>
      <c r="AB67" s="1326"/>
      <c r="AC67" s="1326"/>
      <c r="AD67" s="1326"/>
      <c r="AE67" s="1326"/>
    </row>
    <row r="68" spans="1:59" ht="18.75" customHeight="1">
      <c r="B68" s="862">
        <v>9</v>
      </c>
      <c r="C68" s="896" t="s">
        <v>98</v>
      </c>
      <c r="D68" s="774">
        <f t="shared" si="46"/>
        <v>1429.2682196000005</v>
      </c>
      <c r="E68" s="866">
        <f t="shared" si="47"/>
        <v>70.201851930952685</v>
      </c>
      <c r="F68" s="776">
        <f t="shared" si="48"/>
        <v>134.99552499999999</v>
      </c>
      <c r="G68" s="866">
        <f t="shared" si="49"/>
        <v>6.6306209901200104</v>
      </c>
      <c r="H68" s="776">
        <f t="shared" si="50"/>
        <v>471.6771605000003</v>
      </c>
      <c r="I68" s="864">
        <f t="shared" si="51"/>
        <v>23.167527078927304</v>
      </c>
      <c r="J68" s="865"/>
      <c r="K68" s="897"/>
      <c r="L68" s="898">
        <f t="shared" si="52"/>
        <v>2035.9409051000009</v>
      </c>
      <c r="M68" s="375"/>
      <c r="N68" s="375"/>
      <c r="O68" s="299"/>
      <c r="P68" s="299"/>
      <c r="Q68" s="299"/>
      <c r="R68" s="299"/>
      <c r="S68" s="299"/>
      <c r="T68" s="299"/>
      <c r="U68" s="299"/>
      <c r="V68" s="299"/>
      <c r="Z68" s="1326"/>
      <c r="AA68" s="1326"/>
      <c r="AB68" s="1326"/>
      <c r="AC68" s="1326"/>
      <c r="AD68" s="1326"/>
      <c r="AE68" s="1326"/>
    </row>
    <row r="69" spans="1:59" ht="18.75" customHeight="1">
      <c r="B69" s="862">
        <v>10</v>
      </c>
      <c r="C69" s="896" t="s">
        <v>99</v>
      </c>
      <c r="D69" s="774">
        <f t="shared" si="46"/>
        <v>1508.3622807000002</v>
      </c>
      <c r="E69" s="866">
        <f t="shared" si="47"/>
        <v>70.260644697283809</v>
      </c>
      <c r="F69" s="776">
        <f t="shared" si="48"/>
        <v>149.60496029999996</v>
      </c>
      <c r="G69" s="866">
        <f t="shared" si="49"/>
        <v>6.9687110948647231</v>
      </c>
      <c r="H69" s="776">
        <f t="shared" si="50"/>
        <v>488.84238079999943</v>
      </c>
      <c r="I69" s="864">
        <f t="shared" si="51"/>
        <v>22.770644207851458</v>
      </c>
      <c r="J69" s="865"/>
      <c r="K69" s="897"/>
      <c r="L69" s="898">
        <f t="shared" si="52"/>
        <v>2146.8096217999996</v>
      </c>
      <c r="M69" s="375"/>
      <c r="N69" s="375"/>
      <c r="O69" s="299"/>
      <c r="P69" s="299"/>
      <c r="Q69" s="299"/>
      <c r="R69" s="299"/>
      <c r="S69" s="299"/>
      <c r="T69" s="299"/>
      <c r="U69" s="299"/>
      <c r="V69" s="299"/>
      <c r="Z69" s="1326"/>
      <c r="AA69" s="1326"/>
      <c r="AB69" s="1326"/>
      <c r="AC69" s="1326"/>
      <c r="AD69" s="1326"/>
      <c r="AE69" s="1326"/>
    </row>
    <row r="70" spans="1:59" ht="18.75" customHeight="1">
      <c r="B70" s="862">
        <v>11</v>
      </c>
      <c r="C70" s="896" t="s">
        <v>100</v>
      </c>
      <c r="D70" s="774">
        <f t="shared" si="46"/>
        <v>1436.0891388000009</v>
      </c>
      <c r="E70" s="866">
        <f t="shared" si="47"/>
        <v>68.907092097106016</v>
      </c>
      <c r="F70" s="776">
        <f t="shared" si="48"/>
        <v>144.28943160000003</v>
      </c>
      <c r="G70" s="866">
        <f t="shared" si="49"/>
        <v>6.9233621251451769</v>
      </c>
      <c r="H70" s="776">
        <f t="shared" si="50"/>
        <v>503.71625220000004</v>
      </c>
      <c r="I70" s="864">
        <f t="shared" si="51"/>
        <v>24.169545777748809</v>
      </c>
      <c r="J70" s="865"/>
      <c r="K70" s="897"/>
      <c r="L70" s="898">
        <f t="shared" si="52"/>
        <v>2084.094822600001</v>
      </c>
      <c r="M70" s="375"/>
      <c r="N70" s="375"/>
      <c r="O70" s="299"/>
      <c r="P70" s="299"/>
      <c r="Q70" s="299"/>
      <c r="R70" s="299"/>
      <c r="S70" s="299"/>
      <c r="T70" s="299"/>
      <c r="U70" s="299"/>
      <c r="V70" s="299"/>
      <c r="Z70" s="1326"/>
      <c r="AA70" s="1326"/>
      <c r="AB70" s="1326"/>
      <c r="AC70" s="1326"/>
      <c r="AD70" s="1326"/>
      <c r="AE70" s="1326"/>
    </row>
    <row r="71" spans="1:59" ht="18.75" customHeight="1">
      <c r="B71" s="899">
        <v>12</v>
      </c>
      <c r="C71" s="900" t="s">
        <v>101</v>
      </c>
      <c r="D71" s="819">
        <f t="shared" si="46"/>
        <v>1514.9895779000001</v>
      </c>
      <c r="E71" s="872">
        <f t="shared" si="47"/>
        <v>69.698320052622876</v>
      </c>
      <c r="F71" s="821">
        <f t="shared" si="48"/>
        <v>146.0051129</v>
      </c>
      <c r="G71" s="872">
        <f t="shared" si="49"/>
        <v>6.7170832305852635</v>
      </c>
      <c r="H71" s="821">
        <f t="shared" si="50"/>
        <v>512.64389440000025</v>
      </c>
      <c r="I71" s="870">
        <f t="shared" si="51"/>
        <v>23.584596716791857</v>
      </c>
      <c r="J71" s="871"/>
      <c r="K71" s="901"/>
      <c r="L71" s="902">
        <f t="shared" si="52"/>
        <v>2173.6385852000003</v>
      </c>
      <c r="M71" s="375"/>
      <c r="N71" s="375"/>
      <c r="O71" s="299"/>
      <c r="P71" s="299"/>
      <c r="Q71" s="299"/>
      <c r="R71" s="299"/>
      <c r="S71" s="299"/>
      <c r="T71" s="299"/>
      <c r="U71" s="299"/>
      <c r="V71" s="299"/>
      <c r="Z71" s="1326"/>
      <c r="AA71" s="1326"/>
      <c r="AB71" s="1326"/>
      <c r="AC71" s="1326"/>
      <c r="AD71" s="1326"/>
      <c r="AE71" s="1326"/>
    </row>
    <row r="72" spans="1:59" ht="18.75" customHeight="1" thickBot="1">
      <c r="B72" s="903"/>
      <c r="C72" s="904" t="s">
        <v>102</v>
      </c>
      <c r="D72" s="905">
        <f>SUM(D66:D71)</f>
        <v>8904.4634656000017</v>
      </c>
      <c r="E72" s="906">
        <f t="shared" si="47"/>
        <v>70.044388995107354</v>
      </c>
      <c r="F72" s="907">
        <f>SUM(F66:F71)</f>
        <v>862.21620189999999</v>
      </c>
      <c r="G72" s="906">
        <f t="shared" si="49"/>
        <v>6.7823746233651585</v>
      </c>
      <c r="H72" s="907">
        <f>SUM(H66:H71)</f>
        <v>2945.9210037999992</v>
      </c>
      <c r="I72" s="906">
        <f t="shared" si="51"/>
        <v>23.173236381527488</v>
      </c>
      <c r="J72" s="908"/>
      <c r="K72" s="909"/>
      <c r="L72" s="910">
        <f>SUM(L66:L71)</f>
        <v>12712.600671300001</v>
      </c>
      <c r="M72" s="365"/>
      <c r="N72" s="365"/>
      <c r="O72" s="299"/>
      <c r="P72" s="299"/>
      <c r="Q72" s="299"/>
      <c r="R72" s="299"/>
      <c r="S72" s="299"/>
      <c r="T72" s="299"/>
      <c r="U72" s="299"/>
      <c r="V72" s="299"/>
      <c r="Z72" s="1326"/>
      <c r="AA72" s="1326"/>
      <c r="AB72" s="1326"/>
      <c r="AC72" s="1326"/>
      <c r="AD72" s="1326"/>
      <c r="AE72" s="1326"/>
    </row>
    <row r="73" spans="1:59" ht="18.75" customHeight="1" thickBot="1">
      <c r="B73" s="303"/>
      <c r="C73" s="364"/>
      <c r="D73" s="365"/>
      <c r="E73" s="366"/>
      <c r="F73" s="365"/>
      <c r="G73" s="366"/>
      <c r="H73" s="365"/>
      <c r="I73" s="366"/>
      <c r="J73" s="367"/>
      <c r="K73" s="366"/>
      <c r="L73" s="365"/>
      <c r="M73" s="365"/>
      <c r="N73" s="365"/>
      <c r="O73" s="299"/>
      <c r="P73" s="299"/>
      <c r="Q73" s="299"/>
      <c r="R73" s="299"/>
      <c r="S73" s="299"/>
      <c r="T73" s="299"/>
      <c r="U73" s="299"/>
      <c r="V73" s="299"/>
      <c r="AE73" s="1326"/>
    </row>
    <row r="74" spans="1:59" s="737" customFormat="1" ht="18.75" customHeight="1" thickBot="1">
      <c r="A74" s="726"/>
      <c r="B74" s="726"/>
      <c r="C74" s="911" t="s">
        <v>103</v>
      </c>
      <c r="D74" s="912">
        <f>SUM(D64,D72)</f>
        <v>17402.388649600001</v>
      </c>
      <c r="E74" s="913">
        <f>(D74/$L74)*100</f>
        <v>69.427063467599766</v>
      </c>
      <c r="F74" s="914">
        <f>SUM(F64,F72)</f>
        <v>1745.64391</v>
      </c>
      <c r="G74" s="913">
        <f>(F74/$L74)*100</f>
        <v>6.9642698466100921</v>
      </c>
      <c r="H74" s="914">
        <f>SUM(H64,H72)</f>
        <v>5917.6806945999988</v>
      </c>
      <c r="I74" s="913">
        <f>(H74/$L74)*100</f>
        <v>23.608666685790141</v>
      </c>
      <c r="J74" s="915"/>
      <c r="K74" s="913"/>
      <c r="L74" s="377">
        <f>SUM(L64,L72)</f>
        <v>25065.7132542</v>
      </c>
      <c r="M74" s="378"/>
      <c r="N74" s="378"/>
      <c r="O74" s="726"/>
      <c r="P74" s="726"/>
      <c r="Q74" s="726"/>
      <c r="R74" s="726"/>
      <c r="S74" s="726"/>
      <c r="T74" s="726"/>
      <c r="U74" s="726"/>
      <c r="V74" s="726"/>
      <c r="W74" s="726"/>
      <c r="X74" s="916"/>
      <c r="Y74" s="1381"/>
      <c r="Z74" s="1381"/>
      <c r="AA74" s="1381"/>
      <c r="AB74" s="1381"/>
      <c r="AC74" s="1381"/>
      <c r="AD74" s="1381"/>
      <c r="AE74" s="1382"/>
      <c r="AF74" s="1381"/>
      <c r="AG74" s="1381"/>
      <c r="AH74" s="1381"/>
      <c r="AI74" s="1381"/>
      <c r="AJ74" s="1381"/>
      <c r="AK74" s="1381"/>
      <c r="AL74" s="1381"/>
      <c r="AM74" s="1381"/>
      <c r="AN74" s="1381"/>
      <c r="AO74" s="1381"/>
      <c r="AP74" s="1381"/>
      <c r="AQ74" s="1381"/>
      <c r="AR74" s="1381"/>
      <c r="AS74" s="1381"/>
      <c r="AT74" s="1381"/>
      <c r="AU74" s="1381"/>
      <c r="AV74" s="1381"/>
      <c r="AW74" s="1381"/>
      <c r="AX74" s="1381"/>
      <c r="AY74" s="1381"/>
      <c r="AZ74" s="1381"/>
      <c r="BA74" s="1381"/>
      <c r="BB74" s="1381"/>
      <c r="BC74" s="1381"/>
      <c r="BD74" s="1381"/>
      <c r="BE74" s="1381"/>
      <c r="BF74" s="1381"/>
      <c r="BG74" s="1381"/>
    </row>
    <row r="75" spans="1:59" ht="18.75" customHeight="1">
      <c r="B75" s="299"/>
      <c r="C75" s="299"/>
      <c r="D75" s="302"/>
      <c r="E75" s="302"/>
      <c r="F75" s="302"/>
      <c r="G75" s="302"/>
      <c r="H75" s="302"/>
      <c r="I75" s="302"/>
      <c r="J75" s="302"/>
      <c r="K75" s="302"/>
      <c r="L75" s="379"/>
      <c r="M75" s="379"/>
      <c r="N75" s="379"/>
      <c r="O75" s="299"/>
      <c r="P75" s="299"/>
      <c r="Q75" s="299"/>
      <c r="R75" s="299"/>
      <c r="S75" s="299"/>
      <c r="T75" s="299"/>
      <c r="U75" s="299"/>
      <c r="V75" s="299"/>
      <c r="AE75" s="1326"/>
    </row>
    <row r="76" spans="1:59" ht="18.75" customHeight="1">
      <c r="B76" s="299"/>
      <c r="C76" s="302"/>
      <c r="D76" s="302"/>
      <c r="E76" s="302"/>
      <c r="F76" s="302"/>
      <c r="G76" s="302"/>
      <c r="H76" s="302"/>
      <c r="I76" s="302"/>
      <c r="J76" s="302"/>
      <c r="K76" s="302"/>
      <c r="L76" s="380"/>
      <c r="M76" s="299"/>
      <c r="N76" s="299"/>
      <c r="O76" s="299"/>
      <c r="P76" s="299"/>
      <c r="Q76" s="299"/>
      <c r="R76" s="299"/>
      <c r="S76" s="299"/>
      <c r="T76" s="299"/>
      <c r="U76" s="299"/>
      <c r="V76" s="299"/>
      <c r="AE76" s="1326"/>
    </row>
    <row r="77" spans="1:59">
      <c r="B77" s="303"/>
      <c r="C77" s="381"/>
      <c r="D77" s="381"/>
      <c r="E77" s="381"/>
      <c r="F77" s="381"/>
      <c r="G77" s="381"/>
      <c r="H77" s="381"/>
      <c r="I77" s="381"/>
      <c r="J77" s="303"/>
      <c r="K77" s="299"/>
      <c r="L77" s="299"/>
      <c r="M77" s="299"/>
      <c r="N77" s="299"/>
      <c r="O77" s="299"/>
      <c r="P77" s="299"/>
      <c r="Q77" s="299"/>
      <c r="R77" s="299"/>
      <c r="S77" s="299"/>
      <c r="T77" s="299"/>
      <c r="U77" s="299"/>
      <c r="V77" s="299"/>
      <c r="AE77" s="1326"/>
    </row>
    <row r="78" spans="1:59">
      <c r="B78" s="303"/>
      <c r="C78" s="381"/>
      <c r="D78" s="381"/>
      <c r="E78" s="381"/>
      <c r="F78" s="381"/>
      <c r="G78" s="381"/>
      <c r="H78" s="381"/>
      <c r="I78" s="381"/>
      <c r="J78" s="303"/>
      <c r="K78" s="299"/>
      <c r="L78" s="299"/>
      <c r="M78" s="299"/>
      <c r="N78" s="299"/>
      <c r="O78" s="299"/>
      <c r="P78" s="299"/>
      <c r="Q78" s="299"/>
      <c r="R78" s="299"/>
      <c r="S78" s="299"/>
      <c r="T78" s="299"/>
      <c r="U78" s="299"/>
      <c r="V78" s="299"/>
      <c r="AE78" s="1326"/>
    </row>
    <row r="79" spans="1:59">
      <c r="B79" s="299"/>
      <c r="C79" s="299"/>
      <c r="D79" s="299"/>
      <c r="E79" s="299"/>
      <c r="F79" s="299"/>
      <c r="G79" s="299"/>
      <c r="H79" s="299"/>
      <c r="I79" s="299"/>
      <c r="J79" s="299"/>
      <c r="K79" s="299"/>
      <c r="L79" s="299"/>
      <c r="M79" s="299"/>
      <c r="N79" s="299"/>
      <c r="O79" s="299"/>
      <c r="P79" s="299"/>
      <c r="Q79" s="299"/>
      <c r="R79" s="299"/>
      <c r="S79" s="299"/>
      <c r="T79" s="299"/>
      <c r="U79" s="299"/>
      <c r="V79" s="299"/>
      <c r="AE79" s="1326"/>
    </row>
    <row r="80" spans="1:59" ht="15.75">
      <c r="B80" s="854" t="s">
        <v>107</v>
      </c>
      <c r="C80" s="855"/>
      <c r="D80" s="299"/>
      <c r="E80" s="299"/>
      <c r="F80" s="299"/>
      <c r="G80" s="299"/>
      <c r="H80" s="299"/>
      <c r="I80" s="299"/>
      <c r="J80" s="299"/>
      <c r="K80" s="299"/>
      <c r="L80" s="299"/>
      <c r="M80" s="299"/>
      <c r="N80" s="299"/>
      <c r="O80" s="299"/>
      <c r="P80" s="299"/>
      <c r="Q80" s="299"/>
      <c r="R80" s="299"/>
      <c r="S80" s="299"/>
      <c r="T80" s="299"/>
      <c r="U80" s="299"/>
      <c r="V80" s="299"/>
    </row>
    <row r="81" spans="1:59" ht="15">
      <c r="B81" s="363"/>
      <c r="C81" s="299"/>
      <c r="D81" s="299"/>
      <c r="E81" s="299"/>
      <c r="F81" s="299"/>
      <c r="G81" s="299"/>
      <c r="H81" s="299"/>
      <c r="I81" s="299"/>
      <c r="J81" s="299"/>
      <c r="K81" s="299"/>
      <c r="L81" s="299"/>
      <c r="M81" s="299"/>
      <c r="N81" s="299"/>
      <c r="O81" s="299"/>
      <c r="P81" s="299"/>
      <c r="Q81" s="299"/>
      <c r="R81" s="299"/>
      <c r="S81" s="299"/>
      <c r="T81" s="299"/>
      <c r="U81" s="299"/>
      <c r="V81" s="299"/>
    </row>
    <row r="82" spans="1:59" s="918" customFormat="1" ht="18.75" customHeight="1" thickBot="1">
      <c r="A82" s="761"/>
      <c r="B82" s="752"/>
      <c r="C82" s="761"/>
      <c r="D82" s="761"/>
      <c r="E82" s="761"/>
      <c r="F82" s="761"/>
      <c r="G82" s="761"/>
      <c r="H82" s="761"/>
      <c r="I82" s="761"/>
      <c r="J82" s="761"/>
      <c r="K82" s="761"/>
      <c r="L82" s="761"/>
      <c r="M82" s="761"/>
      <c r="N82" s="761"/>
      <c r="O82" s="761"/>
      <c r="P82" s="761"/>
      <c r="Q82" s="761"/>
      <c r="R82" s="761"/>
      <c r="S82" s="761"/>
      <c r="T82" s="761"/>
      <c r="U82" s="761"/>
      <c r="V82" s="761"/>
      <c r="W82" s="761"/>
      <c r="X82" s="917"/>
      <c r="Y82" s="1383"/>
      <c r="Z82" s="1383"/>
      <c r="AA82" s="1383"/>
      <c r="AB82" s="1383"/>
      <c r="AC82" s="1383"/>
      <c r="AD82" s="1383"/>
      <c r="AE82" s="1383"/>
      <c r="AF82" s="1383"/>
      <c r="AG82" s="1383"/>
      <c r="AH82" s="1383"/>
      <c r="AI82" s="1383"/>
      <c r="AJ82" s="1383"/>
      <c r="AK82" s="1383"/>
      <c r="AL82" s="1383"/>
      <c r="AM82" s="1383"/>
      <c r="AN82" s="1383"/>
      <c r="AO82" s="1383"/>
      <c r="AP82" s="1383"/>
      <c r="AQ82" s="1383"/>
      <c r="AR82" s="1383"/>
      <c r="AS82" s="1383"/>
      <c r="AT82" s="1383"/>
      <c r="AU82" s="1383"/>
      <c r="AV82" s="1383"/>
      <c r="AW82" s="1383"/>
      <c r="AX82" s="1383"/>
      <c r="AY82" s="1383"/>
      <c r="AZ82" s="1383"/>
      <c r="BA82" s="1383"/>
      <c r="BB82" s="1383"/>
      <c r="BC82" s="1383"/>
      <c r="BD82" s="1383"/>
      <c r="BE82" s="1383"/>
      <c r="BF82" s="1383"/>
      <c r="BG82" s="1383"/>
    </row>
    <row r="83" spans="1:59" s="918" customFormat="1" ht="18.75" customHeight="1">
      <c r="A83" s="761"/>
      <c r="B83" s="1868" t="s">
        <v>0</v>
      </c>
      <c r="C83" s="1870" t="s">
        <v>86</v>
      </c>
      <c r="D83" s="1644" t="s">
        <v>104</v>
      </c>
      <c r="E83" s="1645"/>
      <c r="F83" s="1645"/>
      <c r="G83" s="1645"/>
      <c r="H83" s="1645"/>
      <c r="I83" s="1645"/>
      <c r="J83" s="1646"/>
      <c r="K83" s="1646"/>
      <c r="L83" s="1646"/>
      <c r="M83" s="1644" t="s">
        <v>85</v>
      </c>
      <c r="N83" s="1645"/>
      <c r="O83" s="1647"/>
      <c r="P83" s="1648"/>
      <c r="Q83" s="1648"/>
      <c r="R83" s="1648"/>
      <c r="S83" s="1648"/>
      <c r="T83" s="1648"/>
      <c r="U83" s="1648"/>
      <c r="V83" s="1659"/>
      <c r="W83" s="761"/>
      <c r="X83" s="917"/>
      <c r="Y83" s="1383"/>
      <c r="Z83" s="1383"/>
      <c r="AA83" s="1383"/>
      <c r="AB83" s="1383"/>
      <c r="AC83" s="1383"/>
      <c r="AD83" s="1383"/>
      <c r="AE83" s="1383"/>
      <c r="AF83" s="1383"/>
      <c r="AG83" s="1383"/>
      <c r="AH83" s="1383"/>
      <c r="AI83" s="1383"/>
      <c r="AJ83" s="1383"/>
      <c r="AK83" s="1383"/>
      <c r="AL83" s="1383"/>
      <c r="AM83" s="1383"/>
      <c r="AN83" s="1383"/>
      <c r="AO83" s="1383"/>
      <c r="AP83" s="1383"/>
      <c r="AQ83" s="1383"/>
      <c r="AR83" s="1383"/>
      <c r="AS83" s="1383"/>
      <c r="AT83" s="1383"/>
      <c r="AU83" s="1383"/>
      <c r="AV83" s="1383"/>
      <c r="AW83" s="1383"/>
      <c r="AX83" s="1383"/>
      <c r="AY83" s="1383"/>
      <c r="AZ83" s="1383"/>
      <c r="BA83" s="1383"/>
      <c r="BB83" s="1383"/>
      <c r="BC83" s="1383"/>
      <c r="BD83" s="1383"/>
      <c r="BE83" s="1383"/>
      <c r="BF83" s="1383"/>
      <c r="BG83" s="1383"/>
    </row>
    <row r="84" spans="1:59" s="918" customFormat="1" ht="18.75" customHeight="1" thickBot="1">
      <c r="A84" s="761"/>
      <c r="B84" s="1869"/>
      <c r="C84" s="1871"/>
      <c r="D84" s="1651" t="s">
        <v>46</v>
      </c>
      <c r="E84" s="1652" t="s">
        <v>87</v>
      </c>
      <c r="F84" s="1653" t="s">
        <v>47</v>
      </c>
      <c r="G84" s="1652" t="s">
        <v>87</v>
      </c>
      <c r="H84" s="1653" t="s">
        <v>48</v>
      </c>
      <c r="I84" s="1652" t="s">
        <v>87</v>
      </c>
      <c r="J84" s="1653" t="s">
        <v>49</v>
      </c>
      <c r="K84" s="1652" t="s">
        <v>87</v>
      </c>
      <c r="L84" s="1654" t="s">
        <v>88</v>
      </c>
      <c r="M84" s="1651" t="s">
        <v>46</v>
      </c>
      <c r="N84" s="1652" t="s">
        <v>87</v>
      </c>
      <c r="O84" s="1655" t="s">
        <v>47</v>
      </c>
      <c r="P84" s="1652" t="s">
        <v>87</v>
      </c>
      <c r="Q84" s="1652" t="s">
        <v>48</v>
      </c>
      <c r="R84" s="1652" t="s">
        <v>87</v>
      </c>
      <c r="S84" s="1652" t="s">
        <v>49</v>
      </c>
      <c r="T84" s="1652" t="s">
        <v>87</v>
      </c>
      <c r="U84" s="1660" t="s">
        <v>88</v>
      </c>
      <c r="V84" s="1661" t="s">
        <v>50</v>
      </c>
      <c r="W84" s="761"/>
      <c r="X84" s="917"/>
      <c r="Y84" s="1383"/>
      <c r="Z84" s="1383"/>
      <c r="AA84" s="1383"/>
      <c r="AB84" s="1383"/>
      <c r="AC84" s="1383"/>
      <c r="AD84" s="1383"/>
      <c r="AE84" s="1383"/>
      <c r="AF84" s="1383"/>
      <c r="AG84" s="1383"/>
      <c r="AH84" s="1383"/>
      <c r="AI84" s="1383"/>
      <c r="AJ84" s="1383"/>
      <c r="AK84" s="1383"/>
      <c r="AL84" s="1383"/>
      <c r="AM84" s="1383"/>
      <c r="AN84" s="1383"/>
      <c r="AO84" s="1383"/>
      <c r="AP84" s="1383"/>
      <c r="AQ84" s="1383"/>
      <c r="AR84" s="1383"/>
      <c r="AS84" s="1383"/>
      <c r="AT84" s="1383"/>
      <c r="AU84" s="1383"/>
      <c r="AV84" s="1383"/>
      <c r="AW84" s="1383"/>
      <c r="AX84" s="1383"/>
      <c r="AY84" s="1383"/>
      <c r="AZ84" s="1383"/>
      <c r="BA84" s="1383"/>
      <c r="BB84" s="1383"/>
      <c r="BC84" s="1383"/>
      <c r="BD84" s="1383"/>
      <c r="BE84" s="1383"/>
      <c r="BF84" s="1383"/>
      <c r="BG84" s="1383"/>
    </row>
    <row r="85" spans="1:59" s="918" customFormat="1" ht="18.75" customHeight="1">
      <c r="A85" s="761"/>
      <c r="B85" s="738">
        <v>1</v>
      </c>
      <c r="C85" s="919" t="s">
        <v>89</v>
      </c>
      <c r="D85" s="920">
        <f t="shared" ref="D85:D90" si="53">+D7+D58</f>
        <v>1399.5046065999998</v>
      </c>
      <c r="E85" s="921">
        <f t="shared" ref="E85:E91" si="54">(D85/$L85)*100</f>
        <v>60.254129670908299</v>
      </c>
      <c r="F85" s="922">
        <f t="shared" ref="F85:F90" si="55">+F7+F58</f>
        <v>177.07657190000006</v>
      </c>
      <c r="G85" s="921">
        <f t="shared" ref="G85:G91" si="56">(F85/$L85)*100</f>
        <v>7.6238368024122245</v>
      </c>
      <c r="H85" s="922">
        <f t="shared" ref="H85:H90" si="57">+H7+H58</f>
        <v>745.97455013000001</v>
      </c>
      <c r="I85" s="921">
        <f t="shared" ref="I85:I91" si="58">(H85/$L85)*100</f>
        <v>32.117112771731918</v>
      </c>
      <c r="J85" s="923">
        <f t="shared" ref="J85:J90" si="59">+J7+J58</f>
        <v>0.1142929</v>
      </c>
      <c r="K85" s="921">
        <f t="shared" ref="K85:K91" si="60">(J85/$L85)*100</f>
        <v>4.9207549475629971E-3</v>
      </c>
      <c r="L85" s="924">
        <f t="shared" ref="L85:L90" si="61">SUM(D85,F85,H85,J85)</f>
        <v>2322.6700215299998</v>
      </c>
      <c r="M85" s="925">
        <f t="shared" ref="M85:M91" si="62">M7</f>
        <v>0.16567799999999999</v>
      </c>
      <c r="N85" s="926">
        <f t="shared" ref="N85:N91" si="63">(M85/$U85)*100</f>
        <v>1.0002170804977527E-2</v>
      </c>
      <c r="O85" s="927">
        <f t="shared" ref="O85:O91" si="64">O7</f>
        <v>3.1840226</v>
      </c>
      <c r="P85" s="921">
        <f t="shared" ref="P85:P91" si="65">(O85/$U85)*100</f>
        <v>0.19222309475071306</v>
      </c>
      <c r="Q85" s="928">
        <f t="shared" ref="Q85:Q91" si="66">Q7</f>
        <v>396.1294211899999</v>
      </c>
      <c r="R85" s="921">
        <f t="shared" ref="R85:R91" si="67">(Q85/$U85)*100</f>
        <v>23.914787308026796</v>
      </c>
      <c r="S85" s="928">
        <f t="shared" ref="S85:S91" si="68">S7</f>
        <v>1256.9413016399942</v>
      </c>
      <c r="T85" s="921">
        <f t="shared" ref="T85:T91" si="69">(S85/$U85)*100</f>
        <v>75.882987426417515</v>
      </c>
      <c r="U85" s="928">
        <f t="shared" ref="U85:U90" si="70">SUM(M85,O85,Q85,S85)</f>
        <v>1656.4204234299941</v>
      </c>
      <c r="V85" s="929">
        <f t="shared" ref="V85:V90" si="71">L85+U85</f>
        <v>3979.0904449599939</v>
      </c>
      <c r="W85" s="761"/>
      <c r="X85" s="917"/>
      <c r="Y85" s="1383"/>
      <c r="Z85" s="1383"/>
      <c r="AA85" s="1383"/>
      <c r="AB85" s="1383"/>
      <c r="AC85" s="1383"/>
      <c r="AD85" s="1383"/>
      <c r="AE85" s="1383"/>
      <c r="AF85" s="1383"/>
      <c r="AG85" s="1383"/>
      <c r="AH85" s="1383"/>
      <c r="AI85" s="1383"/>
      <c r="AJ85" s="1383"/>
      <c r="AK85" s="1383"/>
      <c r="AL85" s="1383"/>
      <c r="AM85" s="1383"/>
      <c r="AN85" s="1383"/>
      <c r="AO85" s="1383"/>
      <c r="AP85" s="1383"/>
      <c r="AQ85" s="1383"/>
      <c r="AR85" s="1383"/>
      <c r="AS85" s="1383"/>
      <c r="AT85" s="1383"/>
      <c r="AU85" s="1383"/>
      <c r="AV85" s="1383"/>
      <c r="AW85" s="1383"/>
      <c r="AX85" s="1383"/>
      <c r="AY85" s="1383"/>
      <c r="AZ85" s="1383"/>
      <c r="BA85" s="1383"/>
      <c r="BB85" s="1383"/>
      <c r="BC85" s="1383"/>
      <c r="BD85" s="1383"/>
      <c r="BE85" s="1383"/>
      <c r="BF85" s="1383"/>
      <c r="BG85" s="1383"/>
    </row>
    <row r="86" spans="1:59" s="918" customFormat="1" ht="18.75" customHeight="1">
      <c r="A86" s="761"/>
      <c r="B86" s="772">
        <v>2</v>
      </c>
      <c r="C86" s="773" t="s">
        <v>90</v>
      </c>
      <c r="D86" s="930">
        <f t="shared" si="53"/>
        <v>1246.6947483000001</v>
      </c>
      <c r="E86" s="931">
        <f t="shared" si="54"/>
        <v>58.696126468712137</v>
      </c>
      <c r="F86" s="932">
        <f t="shared" si="55"/>
        <v>166.10233749999998</v>
      </c>
      <c r="G86" s="931">
        <f t="shared" si="56"/>
        <v>7.8203295730115681</v>
      </c>
      <c r="H86" s="932">
        <f t="shared" si="57"/>
        <v>711.13837427000044</v>
      </c>
      <c r="I86" s="931">
        <f t="shared" si="58"/>
        <v>33.481385888425891</v>
      </c>
      <c r="J86" s="933">
        <f t="shared" si="59"/>
        <v>4.5836999999999996E-2</v>
      </c>
      <c r="K86" s="931">
        <f t="shared" si="60"/>
        <v>2.1580698503904636E-3</v>
      </c>
      <c r="L86" s="934">
        <f t="shared" si="61"/>
        <v>2123.9812970700009</v>
      </c>
      <c r="M86" s="935">
        <f t="shared" si="62"/>
        <v>0.11930300000000001</v>
      </c>
      <c r="N86" s="936">
        <f t="shared" si="63"/>
        <v>7.2937105255528288E-3</v>
      </c>
      <c r="O86" s="937">
        <f t="shared" si="64"/>
        <v>1.6392205999999998</v>
      </c>
      <c r="P86" s="931">
        <f t="shared" si="65"/>
        <v>0.10021542244472495</v>
      </c>
      <c r="Q86" s="938">
        <f t="shared" si="66"/>
        <v>393.6413450799995</v>
      </c>
      <c r="R86" s="931">
        <f t="shared" si="67"/>
        <v>24.065664919597708</v>
      </c>
      <c r="S86" s="938">
        <f t="shared" si="68"/>
        <v>1240.2970729799852</v>
      </c>
      <c r="T86" s="931">
        <f t="shared" si="69"/>
        <v>75.826825947432013</v>
      </c>
      <c r="U86" s="938">
        <f t="shared" si="70"/>
        <v>1635.6969416599845</v>
      </c>
      <c r="V86" s="939">
        <f t="shared" si="71"/>
        <v>3759.6782387299854</v>
      </c>
      <c r="W86" s="761"/>
      <c r="X86" s="917"/>
      <c r="Y86" s="1383"/>
      <c r="Z86" s="1383"/>
      <c r="AA86" s="1383"/>
      <c r="AB86" s="1383"/>
      <c r="AC86" s="1383"/>
      <c r="AD86" s="1383"/>
      <c r="AE86" s="1383"/>
      <c r="AF86" s="1383"/>
      <c r="AG86" s="1383"/>
      <c r="AH86" s="1383"/>
      <c r="AI86" s="1383"/>
      <c r="AJ86" s="1383"/>
      <c r="AK86" s="1383"/>
      <c r="AL86" s="1383"/>
      <c r="AM86" s="1383"/>
      <c r="AN86" s="1383"/>
      <c r="AO86" s="1383"/>
      <c r="AP86" s="1383"/>
      <c r="AQ86" s="1383"/>
      <c r="AR86" s="1383"/>
      <c r="AS86" s="1383"/>
      <c r="AT86" s="1383"/>
      <c r="AU86" s="1383"/>
      <c r="AV86" s="1383"/>
      <c r="AW86" s="1383"/>
      <c r="AX86" s="1383"/>
      <c r="AY86" s="1383"/>
      <c r="AZ86" s="1383"/>
      <c r="BA86" s="1383"/>
      <c r="BB86" s="1383"/>
      <c r="BC86" s="1383"/>
      <c r="BD86" s="1383"/>
      <c r="BE86" s="1383"/>
      <c r="BF86" s="1383"/>
      <c r="BG86" s="1383"/>
    </row>
    <row r="87" spans="1:59" s="918" customFormat="1" ht="18.75" customHeight="1">
      <c r="A87" s="761"/>
      <c r="B87" s="772">
        <v>3</v>
      </c>
      <c r="C87" s="773" t="s">
        <v>91</v>
      </c>
      <c r="D87" s="930">
        <f t="shared" si="53"/>
        <v>1454.7644408000001</v>
      </c>
      <c r="E87" s="931">
        <f t="shared" si="54"/>
        <v>60.334935828393341</v>
      </c>
      <c r="F87" s="932">
        <f t="shared" si="55"/>
        <v>176.12857339999999</v>
      </c>
      <c r="G87" s="931">
        <f t="shared" si="56"/>
        <v>7.3047607403654</v>
      </c>
      <c r="H87" s="932">
        <f t="shared" si="57"/>
        <v>780.22819837999975</v>
      </c>
      <c r="I87" s="931">
        <f t="shared" si="58"/>
        <v>32.359203291271591</v>
      </c>
      <c r="J87" s="933">
        <f t="shared" si="59"/>
        <v>2.6525999999999997E-2</v>
      </c>
      <c r="K87" s="931">
        <f t="shared" si="60"/>
        <v>1.1001399696736122E-3</v>
      </c>
      <c r="L87" s="934">
        <f t="shared" si="61"/>
        <v>2411.1477385799999</v>
      </c>
      <c r="M87" s="935">
        <f t="shared" si="62"/>
        <v>0.13642399999999999</v>
      </c>
      <c r="N87" s="936">
        <f t="shared" si="63"/>
        <v>8.0896661392792692E-3</v>
      </c>
      <c r="O87" s="937">
        <f t="shared" si="64"/>
        <v>2.4117364000000006</v>
      </c>
      <c r="P87" s="931">
        <f t="shared" si="65"/>
        <v>0.14301107057370616</v>
      </c>
      <c r="Q87" s="938">
        <f t="shared" si="66"/>
        <v>397.27040466000062</v>
      </c>
      <c r="R87" s="931">
        <f t="shared" si="67"/>
        <v>23.55732818797118</v>
      </c>
      <c r="S87" s="938">
        <f t="shared" si="68"/>
        <v>1286.5798307600076</v>
      </c>
      <c r="T87" s="931">
        <f t="shared" si="69"/>
        <v>76.291571075315829</v>
      </c>
      <c r="U87" s="938">
        <f t="shared" si="70"/>
        <v>1686.3983958200083</v>
      </c>
      <c r="V87" s="939">
        <f t="shared" si="71"/>
        <v>4097.5461344000087</v>
      </c>
      <c r="W87" s="761"/>
      <c r="X87" s="917"/>
      <c r="Y87" s="1383"/>
      <c r="Z87" s="1383"/>
      <c r="AA87" s="1383"/>
      <c r="AB87" s="1383"/>
      <c r="AC87" s="1383"/>
      <c r="AD87" s="1383"/>
      <c r="AE87" s="1383"/>
      <c r="AF87" s="1383"/>
      <c r="AG87" s="1383"/>
      <c r="AH87" s="1383"/>
      <c r="AI87" s="1383"/>
      <c r="AJ87" s="1383"/>
      <c r="AK87" s="1383"/>
      <c r="AL87" s="1383"/>
      <c r="AM87" s="1383"/>
      <c r="AN87" s="1383"/>
      <c r="AO87" s="1383"/>
      <c r="AP87" s="1383"/>
      <c r="AQ87" s="1383"/>
      <c r="AR87" s="1383"/>
      <c r="AS87" s="1383"/>
      <c r="AT87" s="1383"/>
      <c r="AU87" s="1383"/>
      <c r="AV87" s="1383"/>
      <c r="AW87" s="1383"/>
      <c r="AX87" s="1383"/>
      <c r="AY87" s="1383"/>
      <c r="AZ87" s="1383"/>
      <c r="BA87" s="1383"/>
      <c r="BB87" s="1383"/>
      <c r="BC87" s="1383"/>
      <c r="BD87" s="1383"/>
      <c r="BE87" s="1383"/>
      <c r="BF87" s="1383"/>
      <c r="BG87" s="1383"/>
    </row>
    <row r="88" spans="1:59" s="918" customFormat="1" ht="18.75" customHeight="1">
      <c r="A88" s="761"/>
      <c r="B88" s="772">
        <v>4</v>
      </c>
      <c r="C88" s="773" t="s">
        <v>92</v>
      </c>
      <c r="D88" s="930">
        <f t="shared" si="53"/>
        <v>1416.9523873999999</v>
      </c>
      <c r="E88" s="931">
        <f t="shared" si="54"/>
        <v>61.365082281411652</v>
      </c>
      <c r="F88" s="932">
        <f t="shared" si="55"/>
        <v>166.32868249999999</v>
      </c>
      <c r="G88" s="931">
        <f t="shared" si="56"/>
        <v>7.2033283391405609</v>
      </c>
      <c r="H88" s="932">
        <f t="shared" si="57"/>
        <v>725.72923742000012</v>
      </c>
      <c r="I88" s="931">
        <f t="shared" si="58"/>
        <v>31.429732406197321</v>
      </c>
      <c r="J88" s="933">
        <f t="shared" si="59"/>
        <v>4.28785E-2</v>
      </c>
      <c r="K88" s="931">
        <f t="shared" si="60"/>
        <v>1.8569732504785429E-3</v>
      </c>
      <c r="L88" s="934">
        <f t="shared" si="61"/>
        <v>2309.0531858199997</v>
      </c>
      <c r="M88" s="935">
        <f t="shared" si="62"/>
        <v>0.119939</v>
      </c>
      <c r="N88" s="936">
        <f t="shared" si="63"/>
        <v>7.366693962635406E-3</v>
      </c>
      <c r="O88" s="937">
        <f t="shared" si="64"/>
        <v>2.1274139999999999</v>
      </c>
      <c r="P88" s="931">
        <f t="shared" si="65"/>
        <v>0.1306664877131378</v>
      </c>
      <c r="Q88" s="938">
        <f t="shared" si="66"/>
        <v>387.8596535200013</v>
      </c>
      <c r="R88" s="931">
        <f t="shared" si="67"/>
        <v>23.82247115563456</v>
      </c>
      <c r="S88" s="938">
        <f t="shared" si="68"/>
        <v>1238.0181824500087</v>
      </c>
      <c r="T88" s="931">
        <f t="shared" si="69"/>
        <v>76.039495662689674</v>
      </c>
      <c r="U88" s="938">
        <f t="shared" si="70"/>
        <v>1628.12518897001</v>
      </c>
      <c r="V88" s="939">
        <f t="shared" si="71"/>
        <v>3937.1783747900099</v>
      </c>
      <c r="W88" s="761"/>
      <c r="X88" s="917"/>
      <c r="Y88" s="1383"/>
      <c r="Z88" s="1383"/>
      <c r="AA88" s="1383"/>
      <c r="AB88" s="1383"/>
      <c r="AC88" s="1383"/>
      <c r="AD88" s="1383"/>
      <c r="AE88" s="1383"/>
      <c r="AF88" s="1383"/>
      <c r="AG88" s="1383"/>
      <c r="AH88" s="1383"/>
      <c r="AI88" s="1383"/>
      <c r="AJ88" s="1383"/>
      <c r="AK88" s="1383"/>
      <c r="AL88" s="1383"/>
      <c r="AM88" s="1383"/>
      <c r="AN88" s="1383"/>
      <c r="AO88" s="1383"/>
      <c r="AP88" s="1383"/>
      <c r="AQ88" s="1383"/>
      <c r="AR88" s="1383"/>
      <c r="AS88" s="1383"/>
      <c r="AT88" s="1383"/>
      <c r="AU88" s="1383"/>
      <c r="AV88" s="1383"/>
      <c r="AW88" s="1383"/>
      <c r="AX88" s="1383"/>
      <c r="AY88" s="1383"/>
      <c r="AZ88" s="1383"/>
      <c r="BA88" s="1383"/>
      <c r="BB88" s="1383"/>
      <c r="BC88" s="1383"/>
      <c r="BD88" s="1383"/>
      <c r="BE88" s="1383"/>
      <c r="BF88" s="1383"/>
      <c r="BG88" s="1383"/>
    </row>
    <row r="89" spans="1:59" s="918" customFormat="1" ht="18.75" customHeight="1">
      <c r="A89" s="761"/>
      <c r="B89" s="772">
        <v>5</v>
      </c>
      <c r="C89" s="773" t="s">
        <v>93</v>
      </c>
      <c r="D89" s="930">
        <f t="shared" si="53"/>
        <v>1519.8830867000004</v>
      </c>
      <c r="E89" s="931">
        <f t="shared" si="54"/>
        <v>62.161983140007848</v>
      </c>
      <c r="F89" s="932">
        <f t="shared" si="55"/>
        <v>168.9830833</v>
      </c>
      <c r="G89" s="931">
        <f t="shared" si="56"/>
        <v>6.911270785865729</v>
      </c>
      <c r="H89" s="932">
        <f t="shared" si="57"/>
        <v>756.08746609999969</v>
      </c>
      <c r="I89" s="931">
        <f t="shared" si="58"/>
        <v>30.923362942426397</v>
      </c>
      <c r="J89" s="933">
        <f t="shared" si="59"/>
        <v>8.2718800000000009E-2</v>
      </c>
      <c r="K89" s="931">
        <f t="shared" si="60"/>
        <v>3.3831317000349121E-3</v>
      </c>
      <c r="L89" s="934">
        <f t="shared" si="61"/>
        <v>2445.0363548999999</v>
      </c>
      <c r="M89" s="935">
        <f t="shared" si="62"/>
        <v>0.157502</v>
      </c>
      <c r="N89" s="936">
        <f t="shared" si="63"/>
        <v>9.8540614404724874E-3</v>
      </c>
      <c r="O89" s="937">
        <f t="shared" si="64"/>
        <v>1.9690337000000002</v>
      </c>
      <c r="P89" s="931">
        <f t="shared" si="65"/>
        <v>0.12319195348732633</v>
      </c>
      <c r="Q89" s="938">
        <f t="shared" si="66"/>
        <v>370.11816879999918</v>
      </c>
      <c r="R89" s="931">
        <f t="shared" si="67"/>
        <v>23.156322939330032</v>
      </c>
      <c r="S89" s="938">
        <f t="shared" si="68"/>
        <v>1226.1013272500122</v>
      </c>
      <c r="T89" s="931">
        <f t="shared" si="69"/>
        <v>76.710631045742161</v>
      </c>
      <c r="U89" s="938">
        <f t="shared" si="70"/>
        <v>1598.3460317500114</v>
      </c>
      <c r="V89" s="939">
        <f t="shared" si="71"/>
        <v>4043.3823866500115</v>
      </c>
      <c r="W89" s="761"/>
      <c r="X89" s="917"/>
      <c r="Y89" s="1383"/>
      <c r="Z89" s="1383"/>
      <c r="AA89" s="1383"/>
      <c r="AB89" s="1383"/>
      <c r="AC89" s="1383"/>
      <c r="AD89" s="1383"/>
      <c r="AE89" s="1383"/>
      <c r="AF89" s="1383"/>
      <c r="AG89" s="1383"/>
      <c r="AH89" s="1383"/>
      <c r="AI89" s="1383"/>
      <c r="AJ89" s="1383"/>
      <c r="AK89" s="1383"/>
      <c r="AL89" s="1383"/>
      <c r="AM89" s="1383"/>
      <c r="AN89" s="1383"/>
      <c r="AO89" s="1383"/>
      <c r="AP89" s="1383"/>
      <c r="AQ89" s="1383"/>
      <c r="AR89" s="1383"/>
      <c r="AS89" s="1383"/>
      <c r="AT89" s="1383"/>
      <c r="AU89" s="1383"/>
      <c r="AV89" s="1383"/>
      <c r="AW89" s="1383"/>
      <c r="AX89" s="1383"/>
      <c r="AY89" s="1383"/>
      <c r="AZ89" s="1383"/>
      <c r="BA89" s="1383"/>
      <c r="BB89" s="1383"/>
      <c r="BC89" s="1383"/>
      <c r="BD89" s="1383"/>
      <c r="BE89" s="1383"/>
      <c r="BF89" s="1383"/>
      <c r="BG89" s="1383"/>
    </row>
    <row r="90" spans="1:59" s="918" customFormat="1" ht="18.75" customHeight="1">
      <c r="A90" s="761"/>
      <c r="B90" s="738">
        <v>6</v>
      </c>
      <c r="C90" s="919" t="s">
        <v>94</v>
      </c>
      <c r="D90" s="920">
        <f t="shared" si="53"/>
        <v>1471.4101751000003</v>
      </c>
      <c r="E90" s="921">
        <f t="shared" si="54"/>
        <v>62.918535500819509</v>
      </c>
      <c r="F90" s="922">
        <f t="shared" si="55"/>
        <v>162.74338699999998</v>
      </c>
      <c r="G90" s="921">
        <f t="shared" si="56"/>
        <v>6.9590218592767332</v>
      </c>
      <c r="H90" s="922">
        <f t="shared" si="57"/>
        <v>704.28714589999993</v>
      </c>
      <c r="I90" s="921">
        <f t="shared" si="58"/>
        <v>30.11581443567794</v>
      </c>
      <c r="J90" s="923">
        <f t="shared" si="59"/>
        <v>0.1550069</v>
      </c>
      <c r="K90" s="921">
        <f t="shared" si="60"/>
        <v>6.6282042258265315E-3</v>
      </c>
      <c r="L90" s="940">
        <f t="shared" si="61"/>
        <v>2338.5957149000001</v>
      </c>
      <c r="M90" s="941">
        <f t="shared" si="62"/>
        <v>0.163054</v>
      </c>
      <c r="N90" s="942">
        <f t="shared" si="63"/>
        <v>1.0557482933574126E-2</v>
      </c>
      <c r="O90" s="927">
        <f t="shared" si="64"/>
        <v>1.6389561000000001</v>
      </c>
      <c r="P90" s="921">
        <f t="shared" si="65"/>
        <v>0.10611975820665062</v>
      </c>
      <c r="Q90" s="928">
        <f t="shared" si="66"/>
        <v>351.96949445999985</v>
      </c>
      <c r="R90" s="921">
        <f t="shared" si="67"/>
        <v>22.789455829971423</v>
      </c>
      <c r="S90" s="928">
        <f t="shared" si="68"/>
        <v>1190.6685956599849</v>
      </c>
      <c r="T90" s="921">
        <f t="shared" si="69"/>
        <v>77.09386692888836</v>
      </c>
      <c r="U90" s="928">
        <f t="shared" si="70"/>
        <v>1544.4401002199847</v>
      </c>
      <c r="V90" s="943">
        <f t="shared" si="71"/>
        <v>3883.0358151199848</v>
      </c>
      <c r="W90" s="761"/>
      <c r="X90" s="917"/>
      <c r="Y90" s="1383"/>
      <c r="Z90" s="1383"/>
      <c r="AA90" s="1383"/>
      <c r="AB90" s="1383"/>
      <c r="AC90" s="1383"/>
      <c r="AD90" s="1383"/>
      <c r="AE90" s="1383"/>
      <c r="AF90" s="1383"/>
      <c r="AG90" s="1383"/>
      <c r="AH90" s="1383"/>
      <c r="AI90" s="1383"/>
      <c r="AJ90" s="1383"/>
      <c r="AK90" s="1383"/>
      <c r="AL90" s="1383"/>
      <c r="AM90" s="1383"/>
      <c r="AN90" s="1383"/>
      <c r="AO90" s="1383"/>
      <c r="AP90" s="1383"/>
      <c r="AQ90" s="1383"/>
      <c r="AR90" s="1383"/>
      <c r="AS90" s="1383"/>
      <c r="AT90" s="1383"/>
      <c r="AU90" s="1383"/>
      <c r="AV90" s="1383"/>
      <c r="AW90" s="1383"/>
      <c r="AX90" s="1383"/>
      <c r="AY90" s="1383"/>
      <c r="AZ90" s="1383"/>
      <c r="BA90" s="1383"/>
      <c r="BB90" s="1383"/>
      <c r="BC90" s="1383"/>
      <c r="BD90" s="1383"/>
      <c r="BE90" s="1383"/>
      <c r="BF90" s="1383"/>
      <c r="BG90" s="1383"/>
    </row>
    <row r="91" spans="1:59" s="918" customFormat="1" ht="18.75" customHeight="1">
      <c r="A91" s="761"/>
      <c r="B91" s="789"/>
      <c r="C91" s="790" t="s">
        <v>95</v>
      </c>
      <c r="D91" s="944">
        <f>D13+D64</f>
        <v>8509.2094448999997</v>
      </c>
      <c r="E91" s="945">
        <f t="shared" si="54"/>
        <v>60.995799530002955</v>
      </c>
      <c r="F91" s="946">
        <f>F13+F64</f>
        <v>1017.3626356</v>
      </c>
      <c r="G91" s="945">
        <f t="shared" si="56"/>
        <v>7.2926689338415169</v>
      </c>
      <c r="H91" s="946">
        <f>H13+H64</f>
        <v>4423.4449721999999</v>
      </c>
      <c r="I91" s="945">
        <f t="shared" si="58"/>
        <v>31.708182117672806</v>
      </c>
      <c r="J91" s="946">
        <f>J13+J64</f>
        <v>0.46726010000000001</v>
      </c>
      <c r="K91" s="945">
        <f t="shared" si="60"/>
        <v>3.3494184827065425E-3</v>
      </c>
      <c r="L91" s="947">
        <f>SUM(L85:L90)</f>
        <v>13950.484312800001</v>
      </c>
      <c r="M91" s="948">
        <f t="shared" si="62"/>
        <v>0.8619</v>
      </c>
      <c r="N91" s="797">
        <f t="shared" si="63"/>
        <v>8.8405194763142014E-3</v>
      </c>
      <c r="O91" s="949">
        <f t="shared" si="64"/>
        <v>12.970383400000001</v>
      </c>
      <c r="P91" s="945">
        <f t="shared" si="65"/>
        <v>0.13303739072161785</v>
      </c>
      <c r="Q91" s="950">
        <f t="shared" si="66"/>
        <v>2296.9884877100003</v>
      </c>
      <c r="R91" s="945">
        <f t="shared" si="67"/>
        <v>23.560240703642837</v>
      </c>
      <c r="S91" s="950">
        <f t="shared" si="68"/>
        <v>7438.6063107399923</v>
      </c>
      <c r="T91" s="945">
        <f t="shared" si="69"/>
        <v>76.297881386159219</v>
      </c>
      <c r="U91" s="950">
        <f>SUM(U85:U90)</f>
        <v>9749.4270818499936</v>
      </c>
      <c r="V91" s="951">
        <f>SUM(V85:V90)</f>
        <v>23699.911394649993</v>
      </c>
      <c r="W91" s="761"/>
      <c r="X91" s="917"/>
      <c r="Y91" s="1383"/>
      <c r="Z91" s="1383"/>
      <c r="AA91" s="1383"/>
      <c r="AB91" s="1383"/>
      <c r="AC91" s="1383"/>
      <c r="AD91" s="1383"/>
      <c r="AE91" s="1383"/>
      <c r="AF91" s="1383"/>
      <c r="AG91" s="1383"/>
      <c r="AH91" s="1383"/>
      <c r="AI91" s="1383"/>
      <c r="AJ91" s="1383"/>
      <c r="AK91" s="1383"/>
      <c r="AL91" s="1383"/>
      <c r="AM91" s="1383"/>
      <c r="AN91" s="1383"/>
      <c r="AO91" s="1383"/>
      <c r="AP91" s="1383"/>
      <c r="AQ91" s="1383"/>
      <c r="AR91" s="1383"/>
      <c r="AS91" s="1383"/>
      <c r="AT91" s="1383"/>
      <c r="AU91" s="1383"/>
      <c r="AV91" s="1383"/>
      <c r="AW91" s="1383"/>
      <c r="AX91" s="1383"/>
      <c r="AY91" s="1383"/>
      <c r="AZ91" s="1383"/>
      <c r="BA91" s="1383"/>
      <c r="BB91" s="1383"/>
      <c r="BC91" s="1383"/>
      <c r="BD91" s="1383"/>
      <c r="BE91" s="1383"/>
      <c r="BF91" s="1383"/>
      <c r="BG91" s="1383"/>
    </row>
    <row r="92" spans="1:59" s="918" customFormat="1" ht="18.75" customHeight="1">
      <c r="A92" s="761"/>
      <c r="B92" s="789"/>
      <c r="C92" s="952"/>
      <c r="D92" s="952"/>
      <c r="E92" s="952"/>
      <c r="F92" s="1313"/>
      <c r="G92" s="952"/>
      <c r="H92" s="1313"/>
      <c r="I92" s="1313"/>
      <c r="J92" s="1313"/>
      <c r="K92" s="1313"/>
      <c r="L92" s="1313"/>
      <c r="M92" s="1313"/>
      <c r="N92" s="1313"/>
      <c r="O92" s="1313"/>
      <c r="P92" s="1313"/>
      <c r="Q92" s="953"/>
      <c r="R92" s="952"/>
      <c r="S92" s="953"/>
      <c r="T92" s="952"/>
      <c r="U92" s="953"/>
      <c r="V92" s="1314"/>
      <c r="W92" s="761"/>
      <c r="X92" s="954"/>
      <c r="Y92" s="1383"/>
      <c r="Z92" s="1383"/>
      <c r="AA92" s="1383"/>
      <c r="AB92" s="1383"/>
      <c r="AC92" s="1383"/>
      <c r="AD92" s="1383"/>
      <c r="AE92" s="1383"/>
      <c r="AF92" s="1383"/>
      <c r="AG92" s="1383"/>
      <c r="AH92" s="1383"/>
      <c r="AI92" s="1383"/>
      <c r="AJ92" s="1383"/>
      <c r="AK92" s="1383"/>
      <c r="AL92" s="1383"/>
      <c r="AM92" s="1383"/>
      <c r="AN92" s="1383"/>
      <c r="AO92" s="1383"/>
      <c r="AP92" s="1383"/>
      <c r="AQ92" s="1383"/>
      <c r="AR92" s="1383"/>
      <c r="AS92" s="1383"/>
      <c r="AT92" s="1383"/>
      <c r="AU92" s="1383"/>
      <c r="AV92" s="1383"/>
      <c r="AW92" s="1383"/>
      <c r="AX92" s="1383"/>
      <c r="AY92" s="1383"/>
      <c r="AZ92" s="1383"/>
      <c r="BA92" s="1383"/>
      <c r="BB92" s="1383"/>
      <c r="BC92" s="1383"/>
      <c r="BD92" s="1383"/>
      <c r="BE92" s="1383"/>
      <c r="BF92" s="1383"/>
      <c r="BG92" s="1383"/>
    </row>
    <row r="93" spans="1:59" s="918" customFormat="1" ht="18.75" customHeight="1">
      <c r="A93" s="761"/>
      <c r="B93" s="738">
        <v>7</v>
      </c>
      <c r="C93" s="919" t="s">
        <v>96</v>
      </c>
      <c r="D93" s="920">
        <f t="shared" ref="D93:D98" si="72">+D15+D66</f>
        <v>1513.2557290999996</v>
      </c>
      <c r="E93" s="921">
        <f t="shared" ref="E93:E99" si="73">(D93/$L93)*100</f>
        <v>63.427478729307516</v>
      </c>
      <c r="F93" s="922">
        <f t="shared" ref="F93:F98" si="74">+F15+F66</f>
        <v>167.46463549999996</v>
      </c>
      <c r="G93" s="921">
        <f t="shared" ref="G93:G99" si="75">(F93/$L93)*100</f>
        <v>7.0192099073728782</v>
      </c>
      <c r="H93" s="922">
        <f t="shared" ref="H93:H98" si="76">+H15+H66</f>
        <v>704.84824839999965</v>
      </c>
      <c r="I93" s="921">
        <f t="shared" ref="I93:I99" si="77">(H93/$L93)*100</f>
        <v>29.543418487085276</v>
      </c>
      <c r="J93" s="923">
        <f t="shared" ref="J93:J98" si="78">+J15+J66</f>
        <v>0.23602469999999998</v>
      </c>
      <c r="K93" s="921">
        <f t="shared" ref="K93:K99" si="79">(J93/$L93)*100</f>
        <v>9.8928762343062655E-3</v>
      </c>
      <c r="L93" s="922">
        <f t="shared" ref="L93:L98" si="80">SUM(D93,F93,H93,J93)</f>
        <v>2385.8046376999996</v>
      </c>
      <c r="M93" s="1311">
        <f t="shared" ref="M93:M99" si="81">M15</f>
        <v>0.16409499999999999</v>
      </c>
      <c r="N93" s="1312">
        <f t="shared" ref="N93:N99" si="82">(M93/$U93)*100</f>
        <v>1.0636104170899059E-2</v>
      </c>
      <c r="O93" s="927">
        <f t="shared" ref="O93:O99" si="83">O15</f>
        <v>1.9217770999999999</v>
      </c>
      <c r="P93" s="921">
        <f t="shared" ref="P93:P99" si="84">(O93/$U93)*100</f>
        <v>0.12456334092354002</v>
      </c>
      <c r="Q93" s="928">
        <f t="shared" ref="Q93:Q99" si="85">Q15</f>
        <v>345.01725351000067</v>
      </c>
      <c r="R93" s="921">
        <f t="shared" ref="R93:R99" si="86">(Q93/$U93)*100</f>
        <v>22.362896182637233</v>
      </c>
      <c r="S93" s="928">
        <f t="shared" ref="S93:S99" si="87">S15</f>
        <v>1195.7080142900065</v>
      </c>
      <c r="T93" s="921">
        <f t="shared" ref="T93:T99" si="88">(S93/$U93)*100</f>
        <v>77.501904372268328</v>
      </c>
      <c r="U93" s="928">
        <f t="shared" ref="U93:U98" si="89">SUM(M93,O93,Q93,S93)</f>
        <v>1542.8111399000072</v>
      </c>
      <c r="V93" s="943">
        <f t="shared" ref="V93:V98" si="90">L93+U93</f>
        <v>3928.6157776000068</v>
      </c>
      <c r="W93" s="761"/>
      <c r="X93" s="954"/>
      <c r="Y93" s="1383"/>
      <c r="Z93" s="1383"/>
      <c r="AA93" s="1383"/>
      <c r="AB93" s="1383"/>
      <c r="AC93" s="1383"/>
      <c r="AD93" s="1383"/>
      <c r="AE93" s="1383"/>
      <c r="AF93" s="1383"/>
      <c r="AG93" s="1383"/>
      <c r="AH93" s="1383"/>
      <c r="AI93" s="1383"/>
      <c r="AJ93" s="1383"/>
      <c r="AK93" s="1383"/>
      <c r="AL93" s="1383"/>
      <c r="AM93" s="1383"/>
      <c r="AN93" s="1383"/>
      <c r="AO93" s="1383"/>
      <c r="AP93" s="1383"/>
      <c r="AQ93" s="1383"/>
      <c r="AR93" s="1383"/>
      <c r="AS93" s="1383"/>
      <c r="AT93" s="1383"/>
      <c r="AU93" s="1383"/>
      <c r="AV93" s="1383"/>
      <c r="AW93" s="1383"/>
      <c r="AX93" s="1383"/>
      <c r="AY93" s="1383"/>
      <c r="AZ93" s="1383"/>
      <c r="BA93" s="1383"/>
      <c r="BB93" s="1383"/>
      <c r="BC93" s="1383"/>
      <c r="BD93" s="1383"/>
      <c r="BE93" s="1383"/>
      <c r="BF93" s="1383"/>
      <c r="BG93" s="1383"/>
    </row>
    <row r="94" spans="1:59" s="918" customFormat="1" ht="18.75" customHeight="1">
      <c r="A94" s="761"/>
      <c r="B94" s="772">
        <v>8</v>
      </c>
      <c r="C94" s="773" t="s">
        <v>97</v>
      </c>
      <c r="D94" s="930">
        <f t="shared" si="72"/>
        <v>1506.4318090000004</v>
      </c>
      <c r="E94" s="931">
        <f t="shared" si="73"/>
        <v>62.787449003553185</v>
      </c>
      <c r="F94" s="932">
        <f t="shared" si="74"/>
        <v>164.75029000000004</v>
      </c>
      <c r="G94" s="931">
        <f t="shared" si="75"/>
        <v>6.8667233192336266</v>
      </c>
      <c r="H94" s="932">
        <f t="shared" si="76"/>
        <v>727.94227909999961</v>
      </c>
      <c r="I94" s="931">
        <f t="shared" si="77"/>
        <v>30.340330344499179</v>
      </c>
      <c r="J94" s="933">
        <f t="shared" si="78"/>
        <v>0.13189509999999999</v>
      </c>
      <c r="K94" s="931">
        <f t="shared" si="79"/>
        <v>5.4973327140283084E-3</v>
      </c>
      <c r="L94" s="932">
        <f t="shared" si="80"/>
        <v>2399.2562731999997</v>
      </c>
      <c r="M94" s="930">
        <f t="shared" si="81"/>
        <v>0.18209800000000001</v>
      </c>
      <c r="N94" s="936">
        <f t="shared" si="82"/>
        <v>1.1741321116713839E-2</v>
      </c>
      <c r="O94" s="937">
        <f t="shared" si="83"/>
        <v>1.8582831</v>
      </c>
      <c r="P94" s="931">
        <f t="shared" si="84"/>
        <v>0.119818441733915</v>
      </c>
      <c r="Q94" s="938">
        <f t="shared" si="85"/>
        <v>344.5647781699987</v>
      </c>
      <c r="R94" s="931">
        <f t="shared" si="86"/>
        <v>22.216859636037874</v>
      </c>
      <c r="S94" s="938">
        <f t="shared" si="87"/>
        <v>1204.310603869998</v>
      </c>
      <c r="T94" s="931">
        <f t="shared" si="88"/>
        <v>77.65158060111149</v>
      </c>
      <c r="U94" s="938">
        <f t="shared" si="89"/>
        <v>1550.9157631399967</v>
      </c>
      <c r="V94" s="939">
        <f t="shared" si="90"/>
        <v>3950.1720363399963</v>
      </c>
      <c r="W94" s="761"/>
      <c r="X94" s="954"/>
      <c r="Y94" s="1383"/>
      <c r="Z94" s="1383"/>
      <c r="AA94" s="1383"/>
      <c r="AB94" s="1383"/>
      <c r="AC94" s="1383"/>
      <c r="AD94" s="1383"/>
      <c r="AE94" s="1383"/>
      <c r="AF94" s="1383"/>
      <c r="AG94" s="1383"/>
      <c r="AH94" s="1383"/>
      <c r="AI94" s="1383"/>
      <c r="AJ94" s="1383"/>
      <c r="AK94" s="1383"/>
      <c r="AL94" s="1383"/>
      <c r="AM94" s="1383"/>
      <c r="AN94" s="1383"/>
      <c r="AO94" s="1383"/>
      <c r="AP94" s="1383"/>
      <c r="AQ94" s="1383"/>
      <c r="AR94" s="1383"/>
      <c r="AS94" s="1383"/>
      <c r="AT94" s="1383"/>
      <c r="AU94" s="1383"/>
      <c r="AV94" s="1383"/>
      <c r="AW94" s="1383"/>
      <c r="AX94" s="1383"/>
      <c r="AY94" s="1383"/>
      <c r="AZ94" s="1383"/>
      <c r="BA94" s="1383"/>
      <c r="BB94" s="1383"/>
      <c r="BC94" s="1383"/>
      <c r="BD94" s="1383"/>
      <c r="BE94" s="1383"/>
      <c r="BF94" s="1383"/>
      <c r="BG94" s="1383"/>
    </row>
    <row r="95" spans="1:59" s="918" customFormat="1" ht="18.75" customHeight="1">
      <c r="A95" s="761"/>
      <c r="B95" s="772">
        <v>9</v>
      </c>
      <c r="C95" s="773" t="s">
        <v>98</v>
      </c>
      <c r="D95" s="930">
        <f t="shared" si="72"/>
        <v>1431.3679875000005</v>
      </c>
      <c r="E95" s="931">
        <f t="shared" si="73"/>
        <v>62.445622716827472</v>
      </c>
      <c r="F95" s="932">
        <f t="shared" si="74"/>
        <v>156.8402237</v>
      </c>
      <c r="G95" s="931">
        <f t="shared" si="75"/>
        <v>6.8423951922377473</v>
      </c>
      <c r="H95" s="932">
        <f t="shared" si="76"/>
        <v>703.90316630000018</v>
      </c>
      <c r="I95" s="931">
        <f t="shared" si="77"/>
        <v>30.708854701104642</v>
      </c>
      <c r="J95" s="933">
        <f t="shared" si="78"/>
        <v>7.1685499999999999E-2</v>
      </c>
      <c r="K95" s="931">
        <f t="shared" si="79"/>
        <v>3.1273898301202117E-3</v>
      </c>
      <c r="L95" s="932">
        <f t="shared" si="80"/>
        <v>2292.1830630000009</v>
      </c>
      <c r="M95" s="930">
        <f t="shared" si="81"/>
        <v>0.17483299999999999</v>
      </c>
      <c r="N95" s="936">
        <f t="shared" si="82"/>
        <v>1.1265621345056882E-2</v>
      </c>
      <c r="O95" s="937">
        <f t="shared" si="83"/>
        <v>1.7605147000000001</v>
      </c>
      <c r="P95" s="931">
        <f t="shared" si="84"/>
        <v>0.11344135250557057</v>
      </c>
      <c r="Q95" s="938">
        <f t="shared" si="85"/>
        <v>346.9464872099997</v>
      </c>
      <c r="R95" s="931">
        <f t="shared" si="86"/>
        <v>22.356006886031114</v>
      </c>
      <c r="S95" s="938">
        <f t="shared" si="87"/>
        <v>1203.0343412600171</v>
      </c>
      <c r="T95" s="931">
        <f t="shared" si="88"/>
        <v>77.519286140118254</v>
      </c>
      <c r="U95" s="938">
        <f t="shared" si="89"/>
        <v>1551.9161761700168</v>
      </c>
      <c r="V95" s="939">
        <f t="shared" si="90"/>
        <v>3844.0992391700174</v>
      </c>
      <c r="W95" s="761"/>
      <c r="X95" s="954"/>
      <c r="Y95" s="1383"/>
      <c r="Z95" s="1383"/>
      <c r="AA95" s="1383"/>
      <c r="AB95" s="1383"/>
      <c r="AC95" s="1383"/>
      <c r="AD95" s="1383"/>
      <c r="AE95" s="1383"/>
      <c r="AF95" s="1383"/>
      <c r="AG95" s="1383"/>
      <c r="AH95" s="1383"/>
      <c r="AI95" s="1383"/>
      <c r="AJ95" s="1383"/>
      <c r="AK95" s="1383"/>
      <c r="AL95" s="1383"/>
      <c r="AM95" s="1383"/>
      <c r="AN95" s="1383"/>
      <c r="AO95" s="1383"/>
      <c r="AP95" s="1383"/>
      <c r="AQ95" s="1383"/>
      <c r="AR95" s="1383"/>
      <c r="AS95" s="1383"/>
      <c r="AT95" s="1383"/>
      <c r="AU95" s="1383"/>
      <c r="AV95" s="1383"/>
      <c r="AW95" s="1383"/>
      <c r="AX95" s="1383"/>
      <c r="AY95" s="1383"/>
      <c r="AZ95" s="1383"/>
      <c r="BA95" s="1383"/>
      <c r="BB95" s="1383"/>
      <c r="BC95" s="1383"/>
      <c r="BD95" s="1383"/>
      <c r="BE95" s="1383"/>
      <c r="BF95" s="1383"/>
      <c r="BG95" s="1383"/>
    </row>
    <row r="96" spans="1:59" s="918" customFormat="1" ht="18.75" customHeight="1">
      <c r="A96" s="761"/>
      <c r="B96" s="772">
        <v>10</v>
      </c>
      <c r="C96" s="773" t="s">
        <v>99</v>
      </c>
      <c r="D96" s="930">
        <f t="shared" si="72"/>
        <v>1510.5403993000002</v>
      </c>
      <c r="E96" s="931">
        <f t="shared" si="73"/>
        <v>62.300666771243648</v>
      </c>
      <c r="F96" s="932">
        <f t="shared" si="74"/>
        <v>173.38208089999995</v>
      </c>
      <c r="G96" s="931">
        <f t="shared" si="75"/>
        <v>7.1509634904577055</v>
      </c>
      <c r="H96" s="932">
        <f t="shared" si="76"/>
        <v>740.63049909999927</v>
      </c>
      <c r="I96" s="931">
        <f t="shared" si="77"/>
        <v>30.54653417176495</v>
      </c>
      <c r="J96" s="933">
        <f t="shared" si="78"/>
        <v>4.4505099999999999E-2</v>
      </c>
      <c r="K96" s="931">
        <f t="shared" si="79"/>
        <v>1.8355665336761413E-3</v>
      </c>
      <c r="L96" s="932">
        <f t="shared" si="80"/>
        <v>2424.5974843999998</v>
      </c>
      <c r="M96" s="930">
        <f t="shared" si="81"/>
        <v>0.18197199999999999</v>
      </c>
      <c r="N96" s="936">
        <f t="shared" si="82"/>
        <v>1.1624069561437606E-2</v>
      </c>
      <c r="O96" s="937">
        <f t="shared" si="83"/>
        <v>1.6278882000000001</v>
      </c>
      <c r="P96" s="931">
        <f t="shared" si="84"/>
        <v>0.10398679838130841</v>
      </c>
      <c r="Q96" s="938">
        <f t="shared" si="85"/>
        <v>354.25462413999992</v>
      </c>
      <c r="R96" s="931">
        <f t="shared" si="86"/>
        <v>22.629197862661794</v>
      </c>
      <c r="S96" s="938">
        <f t="shared" si="87"/>
        <v>1209.4113504200136</v>
      </c>
      <c r="T96" s="931">
        <f t="shared" si="88"/>
        <v>77.255191269395453</v>
      </c>
      <c r="U96" s="938">
        <f t="shared" si="89"/>
        <v>1565.4758347600136</v>
      </c>
      <c r="V96" s="939">
        <f t="shared" si="90"/>
        <v>3990.0733191600134</v>
      </c>
      <c r="W96" s="761"/>
      <c r="X96" s="954"/>
      <c r="Y96" s="1383"/>
      <c r="Z96" s="1383"/>
      <c r="AA96" s="1383"/>
      <c r="AB96" s="1383"/>
      <c r="AC96" s="1383"/>
      <c r="AD96" s="1383"/>
      <c r="AE96" s="1383"/>
      <c r="AF96" s="1383"/>
      <c r="AG96" s="1383"/>
      <c r="AH96" s="1383"/>
      <c r="AI96" s="1383"/>
      <c r="AJ96" s="1383"/>
      <c r="AK96" s="1383"/>
      <c r="AL96" s="1383"/>
      <c r="AM96" s="1383"/>
      <c r="AN96" s="1383"/>
      <c r="AO96" s="1383"/>
      <c r="AP96" s="1383"/>
      <c r="AQ96" s="1383"/>
      <c r="AR96" s="1383"/>
      <c r="AS96" s="1383"/>
      <c r="AT96" s="1383"/>
      <c r="AU96" s="1383"/>
      <c r="AV96" s="1383"/>
      <c r="AW96" s="1383"/>
      <c r="AX96" s="1383"/>
      <c r="AY96" s="1383"/>
      <c r="AZ96" s="1383"/>
      <c r="BA96" s="1383"/>
      <c r="BB96" s="1383"/>
      <c r="BC96" s="1383"/>
      <c r="BD96" s="1383"/>
      <c r="BE96" s="1383"/>
      <c r="BF96" s="1383"/>
      <c r="BG96" s="1383"/>
    </row>
    <row r="97" spans="1:59" s="918" customFormat="1" ht="18.75" customHeight="1">
      <c r="A97" s="761"/>
      <c r="B97" s="772">
        <v>11</v>
      </c>
      <c r="C97" s="773" t="s">
        <v>100</v>
      </c>
      <c r="D97" s="930">
        <f t="shared" si="72"/>
        <v>1438.2330482000009</v>
      </c>
      <c r="E97" s="931">
        <f t="shared" si="73"/>
        <v>60.697210773601952</v>
      </c>
      <c r="F97" s="932">
        <f t="shared" si="74"/>
        <v>167.99565150000004</v>
      </c>
      <c r="G97" s="931">
        <f t="shared" si="75"/>
        <v>7.0898575727388664</v>
      </c>
      <c r="H97" s="932">
        <f t="shared" si="76"/>
        <v>763.25301949999971</v>
      </c>
      <c r="I97" s="931">
        <f t="shared" si="77"/>
        <v>32.211281374850813</v>
      </c>
      <c r="J97" s="933">
        <f t="shared" si="78"/>
        <v>3.9103699999999998E-2</v>
      </c>
      <c r="K97" s="931">
        <f t="shared" si="79"/>
        <v>1.6502788083601603E-3</v>
      </c>
      <c r="L97" s="932">
        <f t="shared" si="80"/>
        <v>2369.5208229000009</v>
      </c>
      <c r="M97" s="930">
        <f t="shared" si="81"/>
        <v>0.164909</v>
      </c>
      <c r="N97" s="936">
        <f t="shared" si="82"/>
        <v>1.0501575273977472E-2</v>
      </c>
      <c r="O97" s="937">
        <f t="shared" si="83"/>
        <v>1.8968619000000002</v>
      </c>
      <c r="P97" s="931">
        <f t="shared" si="84"/>
        <v>0.12079412298413021</v>
      </c>
      <c r="Q97" s="938">
        <f t="shared" si="85"/>
        <v>355.4052984599993</v>
      </c>
      <c r="R97" s="931">
        <f t="shared" si="86"/>
        <v>22.632576114997438</v>
      </c>
      <c r="S97" s="938">
        <f t="shared" si="87"/>
        <v>1212.8592454800093</v>
      </c>
      <c r="T97" s="931">
        <f t="shared" si="88"/>
        <v>77.236128186744452</v>
      </c>
      <c r="U97" s="938">
        <f t="shared" si="89"/>
        <v>1570.3263148400088</v>
      </c>
      <c r="V97" s="939">
        <f t="shared" si="90"/>
        <v>3939.8471377400097</v>
      </c>
      <c r="W97" s="761"/>
      <c r="X97" s="954"/>
      <c r="Y97" s="1383"/>
      <c r="Z97" s="1383"/>
      <c r="AA97" s="1383"/>
      <c r="AB97" s="1383"/>
      <c r="AC97" s="1383"/>
      <c r="AD97" s="1383"/>
      <c r="AE97" s="1383"/>
      <c r="AF97" s="1383"/>
      <c r="AG97" s="1383"/>
      <c r="AH97" s="1383"/>
      <c r="AI97" s="1383"/>
      <c r="AJ97" s="1383"/>
      <c r="AK97" s="1383"/>
      <c r="AL97" s="1383"/>
      <c r="AM97" s="1383"/>
      <c r="AN97" s="1383"/>
      <c r="AO97" s="1383"/>
      <c r="AP97" s="1383"/>
      <c r="AQ97" s="1383"/>
      <c r="AR97" s="1383"/>
      <c r="AS97" s="1383"/>
      <c r="AT97" s="1383"/>
      <c r="AU97" s="1383"/>
      <c r="AV97" s="1383"/>
      <c r="AW97" s="1383"/>
      <c r="AX97" s="1383"/>
      <c r="AY97" s="1383"/>
      <c r="AZ97" s="1383"/>
      <c r="BA97" s="1383"/>
      <c r="BB97" s="1383"/>
      <c r="BC97" s="1383"/>
      <c r="BD97" s="1383"/>
      <c r="BE97" s="1383"/>
      <c r="BF97" s="1383"/>
      <c r="BG97" s="1383"/>
    </row>
    <row r="98" spans="1:59" s="918" customFormat="1" ht="18.75" customHeight="1">
      <c r="A98" s="761"/>
      <c r="B98" s="955">
        <v>12</v>
      </c>
      <c r="C98" s="956" t="s">
        <v>101</v>
      </c>
      <c r="D98" s="920">
        <f t="shared" si="72"/>
        <v>1517.2165038000001</v>
      </c>
      <c r="E98" s="921">
        <f t="shared" si="73"/>
        <v>61.651893756925539</v>
      </c>
      <c r="F98" s="922">
        <f t="shared" si="74"/>
        <v>171.0906478</v>
      </c>
      <c r="G98" s="921">
        <f t="shared" si="75"/>
        <v>6.9522460469884351</v>
      </c>
      <c r="H98" s="922">
        <f t="shared" si="76"/>
        <v>772.60915300000022</v>
      </c>
      <c r="I98" s="921">
        <f t="shared" si="77"/>
        <v>31.394871659439321</v>
      </c>
      <c r="J98" s="923">
        <f t="shared" si="78"/>
        <v>2.43273E-2</v>
      </c>
      <c r="K98" s="921">
        <f t="shared" si="79"/>
        <v>9.8853664670560523E-4</v>
      </c>
      <c r="L98" s="957">
        <f t="shared" si="80"/>
        <v>2460.9406319000004</v>
      </c>
      <c r="M98" s="958">
        <f t="shared" si="81"/>
        <v>0.169127</v>
      </c>
      <c r="N98" s="942">
        <f t="shared" si="82"/>
        <v>1.0523879970641112E-2</v>
      </c>
      <c r="O98" s="927">
        <f t="shared" si="83"/>
        <v>1.5951904000000003</v>
      </c>
      <c r="P98" s="921">
        <f t="shared" si="84"/>
        <v>9.9260273640039684E-2</v>
      </c>
      <c r="Q98" s="928">
        <f t="shared" si="85"/>
        <v>366.04054675999765</v>
      </c>
      <c r="R98" s="921">
        <f t="shared" si="86"/>
        <v>22.776769992313831</v>
      </c>
      <c r="S98" s="928">
        <f t="shared" si="87"/>
        <v>1239.2735182599874</v>
      </c>
      <c r="T98" s="921">
        <f t="shared" si="88"/>
        <v>77.113445854075493</v>
      </c>
      <c r="U98" s="959">
        <f t="shared" si="89"/>
        <v>1607.078382419985</v>
      </c>
      <c r="V98" s="960">
        <f t="shared" si="90"/>
        <v>4068.0190143199852</v>
      </c>
      <c r="W98" s="761"/>
      <c r="X98" s="954"/>
      <c r="Y98" s="1383"/>
      <c r="Z98" s="1383"/>
      <c r="AA98" s="1384"/>
      <c r="AB98" s="1383"/>
      <c r="AC98" s="1383"/>
      <c r="AD98" s="1383"/>
      <c r="AE98" s="1383"/>
      <c r="AF98" s="1383"/>
      <c r="AG98" s="1383"/>
      <c r="AH98" s="1383"/>
      <c r="AI98" s="1383"/>
      <c r="AJ98" s="1383"/>
      <c r="AK98" s="1383"/>
      <c r="AL98" s="1383"/>
      <c r="AM98" s="1383"/>
      <c r="AN98" s="1383"/>
      <c r="AO98" s="1383"/>
      <c r="AP98" s="1383"/>
      <c r="AQ98" s="1383"/>
      <c r="AR98" s="1383"/>
      <c r="AS98" s="1383"/>
      <c r="AT98" s="1383"/>
      <c r="AU98" s="1383"/>
      <c r="AV98" s="1383"/>
      <c r="AW98" s="1383"/>
      <c r="AX98" s="1383"/>
      <c r="AY98" s="1383"/>
      <c r="AZ98" s="1383"/>
      <c r="BA98" s="1383"/>
      <c r="BB98" s="1383"/>
      <c r="BC98" s="1383"/>
      <c r="BD98" s="1383"/>
      <c r="BE98" s="1383"/>
      <c r="BF98" s="1383"/>
      <c r="BG98" s="1383"/>
    </row>
    <row r="99" spans="1:59" s="918" customFormat="1" ht="18.75" customHeight="1" thickBot="1">
      <c r="A99" s="761"/>
      <c r="B99" s="824"/>
      <c r="C99" s="825" t="s">
        <v>102</v>
      </c>
      <c r="D99" s="961">
        <f>D21+D72</f>
        <v>8917.0454769000025</v>
      </c>
      <c r="E99" s="962">
        <f t="shared" si="73"/>
        <v>62.216417912502052</v>
      </c>
      <c r="F99" s="963">
        <f>F21+F72</f>
        <v>1001.5235293999999</v>
      </c>
      <c r="G99" s="962">
        <f t="shared" si="75"/>
        <v>6.9878758178114424</v>
      </c>
      <c r="H99" s="963">
        <f>H21+H72</f>
        <v>4413.1863653999981</v>
      </c>
      <c r="I99" s="962">
        <f t="shared" si="77"/>
        <v>30.791885938764668</v>
      </c>
      <c r="J99" s="963">
        <f>J21+J72</f>
        <v>0.54754140000000007</v>
      </c>
      <c r="K99" s="962">
        <f t="shared" si="79"/>
        <v>3.8203309218334809E-3</v>
      </c>
      <c r="L99" s="963">
        <f>SUM(L93:L98)</f>
        <v>14332.3029131</v>
      </c>
      <c r="M99" s="961">
        <f t="shared" si="81"/>
        <v>1.037034</v>
      </c>
      <c r="N99" s="964">
        <f t="shared" si="82"/>
        <v>1.1045762283215198E-2</v>
      </c>
      <c r="O99" s="965">
        <f t="shared" si="83"/>
        <v>10.660515400000001</v>
      </c>
      <c r="P99" s="962">
        <f t="shared" si="84"/>
        <v>0.11354836864071458</v>
      </c>
      <c r="Q99" s="966">
        <f t="shared" si="85"/>
        <v>2112.2289882499958</v>
      </c>
      <c r="R99" s="962">
        <f t="shared" si="86"/>
        <v>22.497988775609677</v>
      </c>
      <c r="S99" s="966">
        <f t="shared" si="87"/>
        <v>7264.597073580032</v>
      </c>
      <c r="T99" s="962">
        <f t="shared" si="88"/>
        <v>77.377417093466391</v>
      </c>
      <c r="U99" s="967">
        <f>SUM(U93:U98)</f>
        <v>9388.5236112300281</v>
      </c>
      <c r="V99" s="968">
        <f>SUM(V93:V98)</f>
        <v>23720.826524330034</v>
      </c>
      <c r="W99" s="761"/>
      <c r="X99" s="954"/>
      <c r="Y99" s="1383"/>
      <c r="Z99" s="1383"/>
      <c r="AA99" s="1383"/>
      <c r="AB99" s="1383"/>
      <c r="AC99" s="1383"/>
      <c r="AD99" s="1383"/>
      <c r="AE99" s="1383"/>
      <c r="AF99" s="1383"/>
      <c r="AG99" s="1383"/>
      <c r="AH99" s="1383"/>
      <c r="AI99" s="1383"/>
      <c r="AJ99" s="1383"/>
      <c r="AK99" s="1383"/>
      <c r="AL99" s="1383"/>
      <c r="AM99" s="1383"/>
      <c r="AN99" s="1383"/>
      <c r="AO99" s="1383"/>
      <c r="AP99" s="1383"/>
      <c r="AQ99" s="1383"/>
      <c r="AR99" s="1383"/>
      <c r="AS99" s="1383"/>
      <c r="AT99" s="1383"/>
      <c r="AU99" s="1383"/>
      <c r="AV99" s="1383"/>
      <c r="AW99" s="1383"/>
      <c r="AX99" s="1383"/>
      <c r="AY99" s="1383"/>
      <c r="AZ99" s="1383"/>
      <c r="BA99" s="1383"/>
      <c r="BB99" s="1383"/>
      <c r="BC99" s="1383"/>
      <c r="BD99" s="1383"/>
      <c r="BE99" s="1383"/>
      <c r="BF99" s="1383"/>
      <c r="BG99" s="1383"/>
    </row>
    <row r="100" spans="1:59" s="918" customFormat="1" ht="18.75" customHeight="1" thickBot="1">
      <c r="A100" s="761"/>
      <c r="B100" s="761"/>
      <c r="C100" s="761"/>
      <c r="D100" s="969"/>
      <c r="E100" s="761"/>
      <c r="F100" s="969"/>
      <c r="G100" s="761"/>
      <c r="H100" s="969"/>
      <c r="I100" s="761"/>
      <c r="J100" s="761"/>
      <c r="K100" s="761"/>
      <c r="L100" s="969"/>
      <c r="M100" s="969"/>
      <c r="N100" s="970"/>
      <c r="O100" s="969"/>
      <c r="P100" s="971"/>
      <c r="Q100" s="972"/>
      <c r="R100" s="971"/>
      <c r="S100" s="972"/>
      <c r="T100" s="971"/>
      <c r="U100" s="973"/>
      <c r="V100" s="969"/>
      <c r="W100" s="761"/>
      <c r="X100" s="954"/>
      <c r="Y100" s="1383"/>
      <c r="Z100" s="1385"/>
      <c r="AA100" s="1383"/>
      <c r="AB100" s="1383"/>
      <c r="AC100" s="1383"/>
      <c r="AD100" s="1383"/>
      <c r="AE100" s="1383"/>
      <c r="AF100" s="1383"/>
      <c r="AG100" s="1383"/>
      <c r="AH100" s="1383"/>
      <c r="AI100" s="1383"/>
      <c r="AJ100" s="1383"/>
      <c r="AK100" s="1383"/>
      <c r="AL100" s="1383"/>
      <c r="AM100" s="1383"/>
      <c r="AN100" s="1383"/>
      <c r="AO100" s="1383"/>
      <c r="AP100" s="1383"/>
      <c r="AQ100" s="1383"/>
      <c r="AR100" s="1383"/>
      <c r="AS100" s="1383"/>
      <c r="AT100" s="1383"/>
      <c r="AU100" s="1383"/>
      <c r="AV100" s="1383"/>
      <c r="AW100" s="1383"/>
      <c r="AX100" s="1383"/>
      <c r="AY100" s="1383"/>
      <c r="AZ100" s="1383"/>
      <c r="BA100" s="1383"/>
      <c r="BB100" s="1383"/>
      <c r="BC100" s="1383"/>
      <c r="BD100" s="1383"/>
      <c r="BE100" s="1383"/>
      <c r="BF100" s="1383"/>
      <c r="BG100" s="1383"/>
    </row>
    <row r="101" spans="1:59" s="918" customFormat="1" ht="18.75" customHeight="1" thickBot="1">
      <c r="A101" s="761"/>
      <c r="B101" s="761"/>
      <c r="C101" s="744" t="s">
        <v>103</v>
      </c>
      <c r="D101" s="974">
        <f>SUM(D91,D99)</f>
        <v>17426.254921800002</v>
      </c>
      <c r="E101" s="844">
        <f>(D101/$L101)*100</f>
        <v>61.614347916325187</v>
      </c>
      <c r="F101" s="975">
        <f>SUM(F91,F99)</f>
        <v>2018.8861649999999</v>
      </c>
      <c r="G101" s="844">
        <f>(F101/$L101)*100</f>
        <v>7.1382150170517926</v>
      </c>
      <c r="H101" s="975">
        <f>SUM(H91,H99)</f>
        <v>8836.631337599998</v>
      </c>
      <c r="I101" s="844">
        <f>(H101/$L101)*100</f>
        <v>31.243849013253687</v>
      </c>
      <c r="J101" s="975">
        <f>SUM(J91,J99)</f>
        <v>1.0148015000000001</v>
      </c>
      <c r="K101" s="844">
        <f>(J101/$L101)*100</f>
        <v>3.588053369332335E-3</v>
      </c>
      <c r="L101" s="975">
        <f>SUM(L91,L99)</f>
        <v>28282.7872259</v>
      </c>
      <c r="M101" s="976">
        <f>+M99+M91</f>
        <v>1.8989340000000001</v>
      </c>
      <c r="N101" s="846">
        <f>(M101/$U101)*100</f>
        <v>9.9223476455429713E-3</v>
      </c>
      <c r="O101" s="977">
        <f>SUM(O91,O99)</f>
        <v>23.630898800000004</v>
      </c>
      <c r="P101" s="978">
        <f>(O101/$U101)*100</f>
        <v>0.12347664166855944</v>
      </c>
      <c r="Q101" s="975">
        <f>SUM(Q91,Q99)</f>
        <v>4409.2174759599966</v>
      </c>
      <c r="R101" s="978">
        <f>(Q101/$U101)*100</f>
        <v>23.03913071295716</v>
      </c>
      <c r="S101" s="975">
        <f>SUM(S91,S99)</f>
        <v>14703.203384320024</v>
      </c>
      <c r="T101" s="978">
        <f>(S101/$U101)*100</f>
        <v>76.827470297728738</v>
      </c>
      <c r="U101" s="979">
        <f>SUM(U91,U99)</f>
        <v>19137.95069308002</v>
      </c>
      <c r="V101" s="980">
        <f>SUM(V91,V99)</f>
        <v>47420.737918980027</v>
      </c>
      <c r="W101" s="761"/>
      <c r="X101" s="954"/>
      <c r="Y101" s="1383"/>
      <c r="Z101" s="1385"/>
      <c r="AA101" s="1383"/>
      <c r="AB101" s="1383"/>
      <c r="AC101" s="1383"/>
      <c r="AD101" s="1383"/>
      <c r="AE101" s="1383"/>
      <c r="AF101" s="1383"/>
      <c r="AG101" s="1383"/>
      <c r="AH101" s="1383"/>
      <c r="AI101" s="1383"/>
      <c r="AJ101" s="1383"/>
      <c r="AK101" s="1383"/>
      <c r="AL101" s="1383"/>
      <c r="AM101" s="1383"/>
      <c r="AN101" s="1383"/>
      <c r="AO101" s="1383"/>
      <c r="AP101" s="1383"/>
      <c r="AQ101" s="1383"/>
      <c r="AR101" s="1383"/>
      <c r="AS101" s="1383"/>
      <c r="AT101" s="1383"/>
      <c r="AU101" s="1383"/>
      <c r="AV101" s="1383"/>
      <c r="AW101" s="1383"/>
      <c r="AX101" s="1383"/>
      <c r="AY101" s="1383"/>
      <c r="AZ101" s="1383"/>
      <c r="BA101" s="1383"/>
      <c r="BB101" s="1383"/>
      <c r="BC101" s="1383"/>
      <c r="BD101" s="1383"/>
      <c r="BE101" s="1383"/>
      <c r="BF101" s="1383"/>
      <c r="BG101" s="1383"/>
    </row>
    <row r="102" spans="1:59" s="918" customFormat="1" ht="18.75" customHeight="1">
      <c r="A102" s="761"/>
      <c r="B102" s="761"/>
      <c r="C102" s="761"/>
      <c r="D102" s="761"/>
      <c r="E102" s="981"/>
      <c r="F102" s="761"/>
      <c r="G102" s="761"/>
      <c r="H102" s="761"/>
      <c r="I102" s="761"/>
      <c r="J102" s="761"/>
      <c r="K102" s="761"/>
      <c r="L102" s="982"/>
      <c r="M102" s="834"/>
      <c r="N102" s="834"/>
      <c r="O102" s="761"/>
      <c r="P102" s="761"/>
      <c r="Q102" s="761"/>
      <c r="R102" s="761"/>
      <c r="S102" s="761"/>
      <c r="T102" s="761"/>
      <c r="U102" s="761"/>
      <c r="V102" s="761"/>
      <c r="W102" s="761"/>
      <c r="X102" s="954"/>
      <c r="Y102" s="1383"/>
      <c r="Z102" s="1385"/>
      <c r="AA102" s="1383"/>
      <c r="AB102" s="1383"/>
      <c r="AC102" s="1383"/>
      <c r="AD102" s="1383"/>
      <c r="AE102" s="1383"/>
      <c r="AF102" s="1383"/>
      <c r="AG102" s="1383"/>
      <c r="AH102" s="1383"/>
      <c r="AI102" s="1383"/>
      <c r="AJ102" s="1383"/>
      <c r="AK102" s="1383"/>
      <c r="AL102" s="1383"/>
      <c r="AM102" s="1383"/>
      <c r="AN102" s="1383"/>
      <c r="AO102" s="1383"/>
      <c r="AP102" s="1383"/>
      <c r="AQ102" s="1383"/>
      <c r="AR102" s="1383"/>
      <c r="AS102" s="1383"/>
      <c r="AT102" s="1383"/>
      <c r="AU102" s="1383"/>
      <c r="AV102" s="1383"/>
      <c r="AW102" s="1383"/>
      <c r="AX102" s="1383"/>
      <c r="AY102" s="1383"/>
      <c r="AZ102" s="1383"/>
      <c r="BA102" s="1383"/>
      <c r="BB102" s="1383"/>
      <c r="BC102" s="1383"/>
      <c r="BD102" s="1383"/>
      <c r="BE102" s="1383"/>
      <c r="BF102" s="1383"/>
      <c r="BG102" s="1383"/>
    </row>
    <row r="103" spans="1:59" s="918" customFormat="1" ht="18.75" customHeight="1">
      <c r="A103" s="761"/>
      <c r="B103" s="761"/>
      <c r="C103" s="761"/>
      <c r="D103" s="761"/>
      <c r="E103" s="981"/>
      <c r="F103" s="761"/>
      <c r="G103" s="761"/>
      <c r="H103" s="761"/>
      <c r="I103" s="761"/>
      <c r="J103" s="761"/>
      <c r="K103" s="761"/>
      <c r="L103" s="834"/>
      <c r="M103" s="834"/>
      <c r="N103" s="834"/>
      <c r="O103" s="761"/>
      <c r="P103" s="761"/>
      <c r="Q103" s="761"/>
      <c r="R103" s="761"/>
      <c r="S103" s="761"/>
      <c r="T103" s="761"/>
      <c r="U103" s="983"/>
      <c r="V103" s="983"/>
      <c r="W103" s="761"/>
      <c r="X103" s="954"/>
      <c r="Y103" s="1383"/>
      <c r="Z103" s="1385"/>
      <c r="AA103" s="1383"/>
      <c r="AB103" s="1383"/>
      <c r="AC103" s="1383"/>
      <c r="AD103" s="1383"/>
      <c r="AE103" s="1383"/>
      <c r="AF103" s="1383"/>
      <c r="AG103" s="1383"/>
      <c r="AH103" s="1383"/>
      <c r="AI103" s="1383"/>
      <c r="AJ103" s="1383"/>
      <c r="AK103" s="1383"/>
      <c r="AL103" s="1383"/>
      <c r="AM103" s="1383"/>
      <c r="AN103" s="1383"/>
      <c r="AO103" s="1383"/>
      <c r="AP103" s="1383"/>
      <c r="AQ103" s="1383"/>
      <c r="AR103" s="1383"/>
      <c r="AS103" s="1383"/>
      <c r="AT103" s="1383"/>
      <c r="AU103" s="1383"/>
      <c r="AV103" s="1383"/>
      <c r="AW103" s="1383"/>
      <c r="AX103" s="1383"/>
      <c r="AY103" s="1383"/>
      <c r="AZ103" s="1383"/>
      <c r="BA103" s="1383"/>
      <c r="BB103" s="1383"/>
      <c r="BC103" s="1383"/>
      <c r="BD103" s="1383"/>
      <c r="BE103" s="1383"/>
      <c r="BF103" s="1383"/>
      <c r="BG103" s="1383"/>
    </row>
    <row r="104" spans="1:59" s="918" customFormat="1" ht="18.75" customHeight="1">
      <c r="A104" s="761"/>
      <c r="B104" s="761"/>
      <c r="C104" s="761"/>
      <c r="D104" s="761"/>
      <c r="E104" s="981"/>
      <c r="F104" s="761"/>
      <c r="G104" s="761"/>
      <c r="H104" s="761"/>
      <c r="I104" s="761"/>
      <c r="J104" s="761"/>
      <c r="K104" s="761"/>
      <c r="L104" s="834"/>
      <c r="M104" s="834"/>
      <c r="N104" s="834"/>
      <c r="O104" s="761"/>
      <c r="P104" s="761"/>
      <c r="Q104" s="761"/>
      <c r="R104" s="761"/>
      <c r="S104" s="761"/>
      <c r="T104" s="761"/>
      <c r="U104" s="761"/>
      <c r="V104" s="761"/>
      <c r="W104" s="761"/>
      <c r="X104" s="954"/>
      <c r="Y104" s="1383"/>
      <c r="Z104" s="1385"/>
      <c r="AA104" s="1383"/>
      <c r="AB104" s="1383"/>
      <c r="AC104" s="1383"/>
      <c r="AD104" s="1383"/>
      <c r="AE104" s="1383"/>
      <c r="AF104" s="1383"/>
      <c r="AG104" s="1383"/>
      <c r="AH104" s="1383"/>
      <c r="AI104" s="1383"/>
      <c r="AJ104" s="1383"/>
      <c r="AK104" s="1383"/>
      <c r="AL104" s="1383"/>
      <c r="AM104" s="1383"/>
      <c r="AN104" s="1383"/>
      <c r="AO104" s="1383"/>
      <c r="AP104" s="1383"/>
      <c r="AQ104" s="1383"/>
      <c r="AR104" s="1383"/>
      <c r="AS104" s="1383"/>
      <c r="AT104" s="1383"/>
      <c r="AU104" s="1383"/>
      <c r="AV104" s="1383"/>
      <c r="AW104" s="1383"/>
      <c r="AX104" s="1383"/>
      <c r="AY104" s="1383"/>
      <c r="AZ104" s="1383"/>
      <c r="BA104" s="1383"/>
      <c r="BB104" s="1383"/>
      <c r="BC104" s="1383"/>
      <c r="BD104" s="1383"/>
      <c r="BE104" s="1383"/>
      <c r="BF104" s="1383"/>
      <c r="BG104" s="1383"/>
    </row>
    <row r="105" spans="1:59">
      <c r="B105" s="299"/>
      <c r="C105" s="299"/>
      <c r="D105" s="299"/>
      <c r="E105" s="376"/>
      <c r="F105" s="299"/>
      <c r="G105" s="299"/>
      <c r="H105" s="299"/>
      <c r="I105" s="299"/>
      <c r="J105" s="299"/>
      <c r="K105" s="299"/>
      <c r="L105" s="303"/>
      <c r="M105" s="303"/>
      <c r="N105" s="303"/>
      <c r="O105" s="299"/>
      <c r="P105" s="299"/>
      <c r="Q105" s="299"/>
      <c r="R105" s="299"/>
      <c r="S105" s="299"/>
      <c r="T105" s="299"/>
      <c r="U105" s="299"/>
      <c r="V105" s="299"/>
      <c r="X105" s="590"/>
      <c r="Z105" s="1326"/>
    </row>
    <row r="106" spans="1:59">
      <c r="B106" s="303"/>
      <c r="C106" s="382"/>
      <c r="D106" s="303"/>
      <c r="E106" s="303"/>
      <c r="F106" s="303"/>
      <c r="G106" s="303"/>
      <c r="H106" s="303"/>
      <c r="I106" s="303"/>
      <c r="J106" s="303"/>
      <c r="K106" s="303"/>
      <c r="L106" s="303"/>
      <c r="M106" s="303"/>
      <c r="N106" s="303"/>
      <c r="O106" s="299"/>
      <c r="P106" s="299"/>
      <c r="Q106" s="299"/>
      <c r="R106" s="299"/>
      <c r="S106" s="299"/>
      <c r="T106" s="299"/>
      <c r="U106" s="299"/>
      <c r="V106" s="299"/>
      <c r="Z106" s="1326"/>
    </row>
    <row r="107" spans="1:59">
      <c r="B107" s="299"/>
      <c r="C107" s="299"/>
      <c r="D107" s="299"/>
      <c r="E107" s="299"/>
      <c r="F107" s="299"/>
      <c r="G107" s="299"/>
      <c r="H107" s="299"/>
      <c r="I107" s="299"/>
      <c r="J107" s="299"/>
      <c r="K107" s="299"/>
      <c r="L107" s="299"/>
      <c r="M107" s="299"/>
      <c r="N107" s="299"/>
      <c r="O107" s="299"/>
      <c r="P107" s="299"/>
      <c r="Q107" s="299"/>
      <c r="R107" s="299"/>
      <c r="S107" s="299"/>
      <c r="T107" s="299"/>
      <c r="U107" s="299"/>
      <c r="V107" s="299"/>
      <c r="Z107" s="1326"/>
    </row>
    <row r="108" spans="1:59">
      <c r="B108" s="299"/>
      <c r="C108" s="382"/>
      <c r="D108" s="299"/>
      <c r="E108" s="299"/>
      <c r="F108" s="299"/>
      <c r="G108" s="299"/>
      <c r="H108" s="299"/>
      <c r="I108" s="299"/>
      <c r="J108" s="299"/>
      <c r="K108" s="299"/>
      <c r="L108" s="299"/>
      <c r="M108" s="299"/>
      <c r="N108" s="299"/>
      <c r="O108" s="299"/>
      <c r="P108" s="299"/>
      <c r="Q108" s="299"/>
      <c r="R108" s="299"/>
      <c r="S108" s="299"/>
      <c r="T108" s="299"/>
      <c r="U108" s="299"/>
      <c r="V108" s="299"/>
      <c r="Z108" s="1326"/>
    </row>
    <row r="109" spans="1:59">
      <c r="B109" s="299"/>
      <c r="C109" s="382"/>
      <c r="D109" s="299"/>
      <c r="E109" s="299"/>
      <c r="F109" s="299"/>
      <c r="G109" s="299"/>
      <c r="H109" s="299"/>
      <c r="I109" s="299"/>
      <c r="J109" s="299"/>
      <c r="K109" s="299"/>
      <c r="L109" s="299"/>
      <c r="M109" s="299"/>
      <c r="N109" s="299"/>
      <c r="O109" s="299"/>
      <c r="P109" s="299"/>
      <c r="Q109" s="299"/>
      <c r="R109" s="299"/>
      <c r="S109" s="299"/>
      <c r="T109" s="299"/>
      <c r="U109" s="299"/>
      <c r="V109" s="299"/>
      <c r="Z109" s="1326"/>
      <c r="AA109" s="1386"/>
    </row>
    <row r="110" spans="1:59">
      <c r="B110" s="299"/>
      <c r="C110" s="299"/>
      <c r="D110" s="299"/>
      <c r="E110" s="299"/>
      <c r="F110" s="299"/>
      <c r="G110" s="299"/>
      <c r="H110" s="299"/>
      <c r="I110" s="299"/>
      <c r="J110" s="299"/>
      <c r="K110" s="299"/>
      <c r="L110" s="299"/>
      <c r="M110" s="299"/>
      <c r="N110" s="299"/>
      <c r="O110" s="299"/>
      <c r="P110" s="299"/>
      <c r="Q110" s="299"/>
      <c r="R110" s="299"/>
      <c r="S110" s="299"/>
      <c r="T110" s="299"/>
      <c r="U110" s="299"/>
      <c r="V110" s="299"/>
      <c r="Z110" s="1326"/>
    </row>
    <row r="111" spans="1:59">
      <c r="B111" s="299"/>
      <c r="C111" s="299"/>
      <c r="D111" s="299"/>
      <c r="E111" s="299"/>
      <c r="F111" s="299"/>
      <c r="G111" s="299"/>
      <c r="H111" s="299"/>
      <c r="I111" s="299"/>
      <c r="J111" s="299"/>
      <c r="K111" s="299"/>
      <c r="L111" s="299"/>
      <c r="M111" s="299"/>
      <c r="N111" s="299"/>
      <c r="O111" s="299"/>
      <c r="P111" s="299"/>
      <c r="Q111" s="299"/>
      <c r="R111" s="299"/>
      <c r="S111" s="299"/>
      <c r="T111" s="299"/>
      <c r="U111" s="299"/>
      <c r="V111" s="299"/>
      <c r="Z111" s="1326"/>
    </row>
    <row r="112" spans="1:59">
      <c r="B112" s="299"/>
      <c r="C112" s="299"/>
      <c r="D112" s="299"/>
      <c r="E112" s="299"/>
      <c r="F112" s="299"/>
      <c r="G112" s="299"/>
      <c r="H112" s="299"/>
      <c r="I112" s="299"/>
      <c r="J112" s="299"/>
      <c r="K112" s="299"/>
      <c r="L112" s="299"/>
      <c r="M112" s="299"/>
      <c r="N112" s="299"/>
      <c r="O112" s="299"/>
      <c r="P112" s="299"/>
      <c r="Q112" s="299"/>
      <c r="R112" s="299"/>
      <c r="S112" s="299"/>
      <c r="T112" s="299"/>
      <c r="U112" s="299"/>
      <c r="V112" s="299"/>
      <c r="Z112" s="1326"/>
    </row>
    <row r="113" spans="2:29">
      <c r="B113" s="299"/>
      <c r="C113" s="299"/>
      <c r="D113" s="299"/>
      <c r="E113" s="299"/>
      <c r="F113" s="299"/>
      <c r="G113" s="299"/>
      <c r="H113" s="299"/>
      <c r="I113" s="299"/>
      <c r="J113" s="299"/>
      <c r="K113" s="299"/>
      <c r="L113" s="299"/>
      <c r="M113" s="299"/>
      <c r="N113" s="299"/>
      <c r="O113" s="299"/>
      <c r="P113" s="299"/>
      <c r="Q113" s="299"/>
      <c r="R113" s="299"/>
      <c r="S113" s="299"/>
      <c r="T113" s="299"/>
      <c r="U113" s="299"/>
      <c r="V113" s="299"/>
      <c r="Z113" s="1326"/>
    </row>
    <row r="114" spans="2:29">
      <c r="B114" s="299"/>
      <c r="C114" s="299"/>
      <c r="D114" s="299"/>
      <c r="E114" s="299"/>
      <c r="F114" s="299"/>
      <c r="G114" s="299"/>
      <c r="H114" s="299"/>
      <c r="I114" s="299"/>
      <c r="J114" s="299"/>
      <c r="K114" s="299"/>
      <c r="L114" s="299"/>
      <c r="M114" s="299"/>
      <c r="N114" s="299"/>
      <c r="O114" s="299"/>
      <c r="P114" s="299"/>
      <c r="Q114" s="299"/>
      <c r="R114" s="299"/>
      <c r="S114" s="299"/>
      <c r="T114" s="299"/>
      <c r="U114" s="299"/>
      <c r="V114" s="299"/>
      <c r="Z114" s="1326"/>
    </row>
    <row r="115" spans="2:29">
      <c r="B115" s="299"/>
      <c r="C115" s="299"/>
      <c r="D115" s="299"/>
      <c r="E115" s="299"/>
      <c r="F115" s="299"/>
      <c r="G115" s="299"/>
      <c r="H115" s="299"/>
      <c r="I115" s="299"/>
      <c r="J115" s="299"/>
      <c r="K115" s="299"/>
      <c r="L115" s="299"/>
      <c r="M115" s="299"/>
      <c r="N115" s="299"/>
      <c r="O115" s="299"/>
      <c r="P115" s="299"/>
      <c r="Q115" s="299"/>
      <c r="R115" s="299"/>
      <c r="S115" s="299"/>
      <c r="T115" s="299"/>
      <c r="U115" s="299"/>
      <c r="V115" s="299"/>
      <c r="Z115" s="1326"/>
    </row>
    <row r="116" spans="2:29">
      <c r="B116" s="299"/>
      <c r="C116" s="299"/>
      <c r="D116" s="299"/>
      <c r="E116" s="299"/>
      <c r="F116" s="299"/>
      <c r="G116" s="299"/>
      <c r="H116" s="299"/>
      <c r="I116" s="299"/>
      <c r="J116" s="299"/>
      <c r="K116" s="299"/>
      <c r="L116" s="299"/>
      <c r="M116" s="299"/>
      <c r="N116" s="299"/>
      <c r="O116" s="299"/>
      <c r="P116" s="299"/>
      <c r="Q116" s="299"/>
      <c r="R116" s="299"/>
      <c r="S116" s="299"/>
      <c r="T116" s="299"/>
      <c r="U116" s="299"/>
      <c r="V116" s="299"/>
      <c r="Z116" s="1326"/>
    </row>
    <row r="117" spans="2:29">
      <c r="B117" s="299"/>
      <c r="C117" s="299"/>
      <c r="D117" s="299"/>
      <c r="E117" s="299"/>
      <c r="F117" s="299"/>
      <c r="G117" s="299"/>
      <c r="H117" s="299"/>
      <c r="I117" s="299"/>
      <c r="J117" s="299"/>
      <c r="K117" s="299"/>
      <c r="L117" s="299"/>
      <c r="M117" s="299"/>
      <c r="N117" s="299"/>
      <c r="O117" s="299"/>
      <c r="P117" s="299"/>
      <c r="Q117" s="299"/>
      <c r="R117" s="299"/>
      <c r="S117" s="299"/>
      <c r="T117" s="299"/>
      <c r="U117" s="299"/>
      <c r="V117" s="299"/>
    </row>
    <row r="118" spans="2:29">
      <c r="B118" s="299"/>
      <c r="C118" s="299"/>
      <c r="D118" s="299"/>
      <c r="E118" s="299"/>
      <c r="F118" s="299"/>
      <c r="G118" s="299"/>
      <c r="H118" s="299"/>
      <c r="I118" s="299"/>
      <c r="J118" s="299"/>
      <c r="K118" s="299"/>
      <c r="L118" s="299"/>
      <c r="M118" s="299"/>
      <c r="N118" s="299"/>
      <c r="O118" s="299"/>
      <c r="P118" s="299"/>
      <c r="Q118" s="299"/>
      <c r="R118" s="299"/>
      <c r="S118" s="299"/>
      <c r="T118" s="299"/>
      <c r="U118" s="299"/>
      <c r="V118" s="299"/>
    </row>
    <row r="119" spans="2:29">
      <c r="B119" s="299"/>
      <c r="C119" s="299"/>
      <c r="D119" s="299"/>
      <c r="E119" s="299"/>
      <c r="F119" s="299"/>
      <c r="G119" s="299"/>
      <c r="H119" s="299"/>
      <c r="I119" s="299"/>
      <c r="J119" s="299"/>
      <c r="K119" s="299"/>
      <c r="L119" s="299"/>
      <c r="M119" s="299"/>
      <c r="N119" s="299"/>
      <c r="O119" s="299"/>
      <c r="P119" s="299"/>
      <c r="Q119" s="299"/>
      <c r="R119" s="299"/>
      <c r="S119" s="299"/>
      <c r="T119" s="299"/>
      <c r="U119" s="299"/>
      <c r="V119" s="299"/>
      <c r="Z119" s="1387"/>
    </row>
    <row r="120" spans="2:29">
      <c r="B120" s="299"/>
      <c r="C120" s="299"/>
      <c r="D120" s="299"/>
      <c r="E120" s="299"/>
      <c r="F120" s="299"/>
      <c r="G120" s="299"/>
      <c r="H120" s="299"/>
      <c r="I120" s="299"/>
      <c r="J120" s="299"/>
      <c r="K120" s="299"/>
      <c r="L120" s="299"/>
      <c r="M120" s="299"/>
      <c r="N120" s="299"/>
      <c r="O120" s="299"/>
      <c r="P120" s="299"/>
      <c r="Q120" s="299"/>
      <c r="R120" s="299"/>
      <c r="S120" s="299"/>
      <c r="T120" s="299"/>
      <c r="U120" s="299"/>
      <c r="V120" s="299"/>
      <c r="Z120" s="1387"/>
    </row>
    <row r="121" spans="2:29">
      <c r="B121" s="299"/>
      <c r="C121" s="299"/>
      <c r="D121" s="299"/>
      <c r="E121" s="299"/>
      <c r="F121" s="299"/>
      <c r="G121" s="299"/>
      <c r="H121" s="299"/>
      <c r="I121" s="299"/>
      <c r="J121" s="299"/>
      <c r="K121" s="299"/>
      <c r="L121" s="299"/>
      <c r="M121" s="299"/>
      <c r="N121" s="299"/>
      <c r="O121" s="299"/>
      <c r="P121" s="299"/>
      <c r="Q121" s="299"/>
      <c r="R121" s="299"/>
      <c r="S121" s="299"/>
      <c r="T121" s="299"/>
      <c r="U121" s="299"/>
      <c r="V121" s="299"/>
      <c r="Z121" s="1387"/>
    </row>
    <row r="122" spans="2:29">
      <c r="B122" s="299"/>
      <c r="C122" s="299"/>
      <c r="D122" s="299"/>
      <c r="E122" s="299"/>
      <c r="F122" s="299"/>
      <c r="G122" s="299"/>
      <c r="H122" s="299"/>
      <c r="I122" s="299"/>
      <c r="J122" s="299"/>
      <c r="K122" s="299"/>
      <c r="L122" s="299"/>
      <c r="M122" s="299"/>
      <c r="N122" s="299"/>
      <c r="O122" s="299"/>
      <c r="P122" s="299"/>
      <c r="Q122" s="299"/>
      <c r="R122" s="299"/>
      <c r="S122" s="299"/>
      <c r="T122" s="299"/>
      <c r="U122" s="299"/>
      <c r="V122" s="299"/>
      <c r="Z122" s="1387"/>
    </row>
    <row r="123" spans="2:29">
      <c r="B123" s="299"/>
      <c r="C123" s="299"/>
      <c r="D123" s="299"/>
      <c r="E123" s="299"/>
      <c r="F123" s="299"/>
      <c r="G123" s="299"/>
      <c r="H123" s="299"/>
      <c r="I123" s="299"/>
      <c r="J123" s="299"/>
      <c r="K123" s="299"/>
      <c r="L123" s="299"/>
      <c r="M123" s="299"/>
      <c r="N123" s="299"/>
      <c r="O123" s="299"/>
      <c r="P123" s="299"/>
      <c r="Q123" s="299"/>
      <c r="R123" s="299"/>
      <c r="S123" s="299"/>
      <c r="T123" s="299"/>
      <c r="U123" s="299"/>
      <c r="V123" s="299"/>
      <c r="Z123" s="1387"/>
    </row>
    <row r="124" spans="2:29">
      <c r="B124" s="299"/>
      <c r="C124" s="299"/>
      <c r="D124" s="299"/>
      <c r="E124" s="299"/>
      <c r="F124" s="299"/>
      <c r="G124" s="299"/>
      <c r="H124" s="299"/>
      <c r="I124" s="299"/>
      <c r="J124" s="299"/>
      <c r="K124" s="299"/>
      <c r="L124" s="299"/>
      <c r="M124" s="299"/>
      <c r="N124" s="299"/>
      <c r="O124" s="299"/>
      <c r="P124" s="299"/>
      <c r="Q124" s="299"/>
      <c r="R124" s="299"/>
      <c r="S124" s="299"/>
      <c r="T124" s="299"/>
      <c r="U124" s="299"/>
      <c r="V124" s="299"/>
    </row>
    <row r="125" spans="2:29">
      <c r="B125" s="299"/>
      <c r="C125" s="299"/>
      <c r="D125" s="299"/>
      <c r="E125" s="299"/>
      <c r="F125" s="299"/>
      <c r="G125" s="299"/>
      <c r="H125" s="299"/>
      <c r="I125" s="299"/>
      <c r="J125" s="299"/>
      <c r="K125" s="299"/>
      <c r="L125" s="299"/>
      <c r="M125" s="299"/>
      <c r="N125" s="299"/>
      <c r="O125" s="299"/>
      <c r="P125" s="299"/>
      <c r="Q125" s="299"/>
      <c r="R125" s="299"/>
      <c r="S125" s="299"/>
      <c r="T125" s="299"/>
      <c r="U125" s="299"/>
      <c r="V125" s="299"/>
    </row>
    <row r="126" spans="2:29">
      <c r="B126" s="299"/>
      <c r="C126" s="299"/>
      <c r="D126" s="299"/>
      <c r="E126" s="299"/>
      <c r="F126" s="299"/>
      <c r="G126" s="299"/>
      <c r="H126" s="299"/>
      <c r="I126" s="299"/>
      <c r="J126" s="299"/>
      <c r="K126" s="299"/>
      <c r="L126" s="299"/>
      <c r="M126" s="299"/>
      <c r="N126" s="299"/>
      <c r="O126" s="299"/>
      <c r="P126" s="299"/>
      <c r="Q126" s="299"/>
      <c r="R126" s="299"/>
      <c r="S126" s="299"/>
      <c r="T126" s="299"/>
      <c r="U126" s="299"/>
      <c r="V126" s="299"/>
    </row>
    <row r="127" spans="2:29">
      <c r="B127" s="299"/>
      <c r="C127" s="299"/>
      <c r="D127" s="299"/>
      <c r="E127" s="299"/>
      <c r="F127" s="299"/>
      <c r="G127" s="299"/>
      <c r="H127" s="299"/>
      <c r="I127" s="299"/>
      <c r="J127" s="299"/>
      <c r="K127" s="299"/>
      <c r="L127" s="299"/>
      <c r="M127" s="299"/>
      <c r="N127" s="299"/>
      <c r="O127" s="299"/>
      <c r="P127" s="299"/>
      <c r="Q127" s="299"/>
      <c r="R127" s="299"/>
      <c r="S127" s="299"/>
      <c r="T127" s="299"/>
      <c r="U127" s="299"/>
      <c r="V127" s="299"/>
    </row>
    <row r="128" spans="2:29">
      <c r="B128" s="299"/>
      <c r="C128" s="299"/>
      <c r="D128" s="299"/>
      <c r="E128" s="299"/>
      <c r="F128" s="299"/>
      <c r="G128" s="299"/>
      <c r="H128" s="299"/>
      <c r="I128" s="299"/>
      <c r="J128" s="299"/>
      <c r="K128" s="299"/>
      <c r="L128" s="299"/>
      <c r="M128" s="299"/>
      <c r="N128" s="299"/>
      <c r="O128" s="299"/>
      <c r="P128" s="299"/>
      <c r="Q128" s="299"/>
      <c r="R128" s="299"/>
      <c r="S128" s="299"/>
      <c r="T128" s="299"/>
      <c r="U128" s="299"/>
      <c r="V128" s="299"/>
      <c r="Z128" s="1357"/>
      <c r="AA128" s="1371"/>
      <c r="AB128" s="1388"/>
      <c r="AC128" s="1388"/>
    </row>
    <row r="129" spans="2:37">
      <c r="B129" s="299"/>
      <c r="C129" s="299"/>
      <c r="D129" s="299"/>
      <c r="E129" s="299"/>
      <c r="F129" s="299"/>
      <c r="G129" s="299"/>
      <c r="H129" s="299"/>
      <c r="I129" s="299"/>
      <c r="J129" s="299"/>
      <c r="K129" s="299"/>
      <c r="L129" s="299"/>
      <c r="M129" s="299"/>
      <c r="N129" s="299"/>
      <c r="O129" s="299"/>
      <c r="P129" s="299"/>
      <c r="Q129" s="299"/>
      <c r="R129" s="299"/>
      <c r="S129" s="299"/>
      <c r="T129" s="299"/>
      <c r="U129" s="299"/>
      <c r="V129" s="299"/>
      <c r="Z129" s="1357"/>
      <c r="AA129" s="1371"/>
      <c r="AB129" s="1388"/>
      <c r="AC129" s="1388"/>
    </row>
    <row r="130" spans="2:37">
      <c r="B130" s="299"/>
      <c r="C130" s="299"/>
      <c r="D130" s="299"/>
      <c r="E130" s="299"/>
      <c r="F130" s="299"/>
      <c r="G130" s="299"/>
      <c r="H130" s="299"/>
      <c r="I130" s="299"/>
      <c r="J130" s="299"/>
      <c r="K130" s="299"/>
      <c r="L130" s="299"/>
      <c r="M130" s="299"/>
      <c r="N130" s="299"/>
      <c r="O130" s="299"/>
      <c r="P130" s="299"/>
      <c r="Q130" s="299"/>
      <c r="R130" s="299"/>
      <c r="S130" s="299"/>
      <c r="T130" s="299"/>
      <c r="U130" s="299"/>
      <c r="V130" s="299"/>
      <c r="Z130" s="1357"/>
      <c r="AA130" s="1371"/>
      <c r="AB130" s="1388"/>
      <c r="AC130" s="1388"/>
    </row>
    <row r="131" spans="2:37">
      <c r="B131" s="299"/>
      <c r="C131" s="299"/>
      <c r="D131" s="299"/>
      <c r="E131" s="299"/>
      <c r="F131" s="299"/>
      <c r="G131" s="299"/>
      <c r="H131" s="299"/>
      <c r="I131" s="299"/>
      <c r="J131" s="299"/>
      <c r="K131" s="299"/>
      <c r="L131" s="299"/>
      <c r="M131" s="299"/>
      <c r="N131" s="299"/>
      <c r="O131" s="299"/>
      <c r="P131" s="299"/>
      <c r="Q131" s="299"/>
      <c r="R131" s="299"/>
      <c r="S131" s="299"/>
      <c r="T131" s="299"/>
      <c r="U131" s="299"/>
      <c r="V131" s="299"/>
      <c r="Z131" s="1357"/>
      <c r="AA131" s="1371"/>
      <c r="AB131" s="1388"/>
      <c r="AC131" s="1388"/>
    </row>
    <row r="132" spans="2:37">
      <c r="B132" s="299"/>
      <c r="C132" s="299"/>
      <c r="D132" s="299"/>
      <c r="E132" s="299"/>
      <c r="F132" s="299"/>
      <c r="G132" s="299"/>
      <c r="H132" s="299"/>
      <c r="I132" s="299"/>
      <c r="J132" s="299"/>
      <c r="K132" s="299"/>
      <c r="L132" s="299"/>
      <c r="M132" s="299"/>
      <c r="N132" s="299"/>
      <c r="O132" s="299"/>
      <c r="P132" s="299"/>
      <c r="Q132" s="299"/>
      <c r="R132" s="299"/>
      <c r="S132" s="299"/>
      <c r="T132" s="299"/>
      <c r="U132" s="299"/>
      <c r="V132" s="299"/>
      <c r="AA132" s="1371"/>
    </row>
    <row r="133" spans="2:37">
      <c r="B133" s="299"/>
      <c r="C133" s="299"/>
      <c r="D133" s="299"/>
      <c r="E133" s="299"/>
      <c r="F133" s="299"/>
      <c r="G133" s="299"/>
      <c r="H133" s="299"/>
      <c r="I133" s="299"/>
      <c r="J133" s="299"/>
      <c r="K133" s="299"/>
      <c r="L133" s="299"/>
      <c r="M133" s="299"/>
      <c r="N133" s="299"/>
      <c r="O133" s="299"/>
      <c r="P133" s="299"/>
      <c r="Q133" s="299"/>
      <c r="R133" s="299"/>
      <c r="S133" s="299"/>
      <c r="T133" s="299"/>
      <c r="U133" s="299"/>
      <c r="V133" s="299"/>
    </row>
    <row r="134" spans="2:37">
      <c r="B134" s="299"/>
      <c r="C134" s="299"/>
      <c r="D134" s="299"/>
      <c r="E134" s="299"/>
      <c r="F134" s="299"/>
      <c r="G134" s="299"/>
      <c r="H134" s="299"/>
      <c r="I134" s="299"/>
      <c r="J134" s="299"/>
      <c r="K134" s="299"/>
      <c r="L134" s="299"/>
      <c r="M134" s="299"/>
      <c r="N134" s="299"/>
      <c r="O134" s="299"/>
      <c r="P134" s="299"/>
      <c r="Q134" s="299"/>
      <c r="R134" s="299"/>
      <c r="S134" s="299"/>
      <c r="T134" s="299"/>
      <c r="U134" s="299"/>
      <c r="V134" s="299"/>
    </row>
    <row r="135" spans="2:37">
      <c r="B135" s="299"/>
      <c r="C135" s="299"/>
      <c r="D135" s="299"/>
      <c r="E135" s="299"/>
      <c r="F135" s="299"/>
      <c r="G135" s="299"/>
      <c r="H135" s="299"/>
      <c r="I135" s="299"/>
      <c r="J135" s="299"/>
      <c r="K135" s="299"/>
      <c r="L135" s="299"/>
      <c r="M135" s="299"/>
      <c r="N135" s="299"/>
      <c r="O135" s="299"/>
      <c r="P135" s="299"/>
      <c r="Q135" s="299"/>
      <c r="R135" s="299"/>
      <c r="S135" s="299"/>
      <c r="T135" s="299"/>
      <c r="U135" s="299"/>
      <c r="V135" s="299"/>
    </row>
    <row r="136" spans="2:37">
      <c r="B136" s="299"/>
      <c r="C136" s="299"/>
      <c r="D136" s="299"/>
      <c r="E136" s="299"/>
      <c r="F136" s="299"/>
      <c r="G136" s="299"/>
      <c r="H136" s="299"/>
      <c r="I136" s="299"/>
      <c r="J136" s="299"/>
      <c r="K136" s="299"/>
      <c r="L136" s="299"/>
      <c r="M136" s="299"/>
      <c r="N136" s="299"/>
      <c r="O136" s="299"/>
      <c r="P136" s="299"/>
      <c r="Q136" s="299"/>
      <c r="R136" s="299"/>
      <c r="S136" s="299"/>
      <c r="T136" s="299"/>
      <c r="U136" s="299"/>
      <c r="V136" s="299"/>
    </row>
    <row r="137" spans="2:37">
      <c r="B137" s="299"/>
      <c r="C137" s="299"/>
      <c r="D137" s="299"/>
      <c r="E137" s="299"/>
      <c r="F137" s="299"/>
      <c r="G137" s="299"/>
      <c r="H137" s="299"/>
      <c r="I137" s="299"/>
      <c r="J137" s="299"/>
      <c r="K137" s="299"/>
      <c r="L137" s="299"/>
      <c r="M137" s="299"/>
      <c r="N137" s="299"/>
      <c r="O137" s="299"/>
      <c r="P137" s="299"/>
      <c r="Q137" s="299"/>
      <c r="R137" s="299"/>
      <c r="S137" s="299"/>
      <c r="T137" s="299"/>
      <c r="U137" s="299"/>
      <c r="V137" s="299"/>
    </row>
    <row r="138" spans="2:37">
      <c r="B138" s="299"/>
      <c r="C138" s="299"/>
      <c r="D138" s="299"/>
      <c r="E138" s="299"/>
      <c r="F138" s="299"/>
      <c r="G138" s="299"/>
      <c r="H138" s="299"/>
      <c r="I138" s="299"/>
      <c r="J138" s="299"/>
      <c r="K138" s="299"/>
      <c r="L138" s="299"/>
      <c r="M138" s="299"/>
      <c r="N138" s="299"/>
      <c r="O138" s="299"/>
      <c r="P138" s="299"/>
      <c r="Q138" s="299"/>
      <c r="R138" s="299"/>
      <c r="S138" s="299"/>
      <c r="T138" s="299"/>
      <c r="U138" s="299"/>
      <c r="V138" s="299"/>
    </row>
    <row r="139" spans="2:37">
      <c r="B139" s="299"/>
      <c r="C139" s="299"/>
      <c r="D139" s="299"/>
      <c r="E139" s="299"/>
      <c r="F139" s="299"/>
      <c r="G139" s="299"/>
      <c r="H139" s="299"/>
      <c r="I139" s="299"/>
      <c r="J139" s="299"/>
      <c r="K139" s="299"/>
      <c r="L139" s="299"/>
      <c r="M139" s="299"/>
      <c r="N139" s="299"/>
      <c r="O139" s="299"/>
      <c r="P139" s="299"/>
      <c r="Q139" s="299"/>
      <c r="R139" s="299"/>
      <c r="S139" s="299"/>
      <c r="T139" s="299"/>
      <c r="U139" s="299"/>
      <c r="V139" s="299"/>
    </row>
    <row r="140" spans="2:37">
      <c r="B140" s="299"/>
      <c r="C140" s="299"/>
      <c r="D140" s="299"/>
      <c r="E140" s="299"/>
      <c r="F140" s="299"/>
      <c r="G140" s="299"/>
      <c r="H140" s="299"/>
      <c r="I140" s="299"/>
      <c r="J140" s="299"/>
      <c r="K140" s="299"/>
      <c r="L140" s="299"/>
      <c r="M140" s="299"/>
      <c r="N140" s="299"/>
      <c r="O140" s="299"/>
      <c r="P140" s="299"/>
      <c r="Q140" s="299"/>
      <c r="R140" s="299"/>
      <c r="S140" s="299"/>
      <c r="T140" s="299"/>
      <c r="U140" s="299"/>
      <c r="V140" s="299"/>
    </row>
    <row r="141" spans="2:37">
      <c r="B141" s="299"/>
      <c r="C141" s="303"/>
      <c r="D141" s="303"/>
      <c r="E141" s="303"/>
      <c r="F141" s="303"/>
      <c r="G141" s="303"/>
      <c r="H141" s="303"/>
      <c r="I141" s="303"/>
      <c r="J141" s="303"/>
      <c r="K141" s="303"/>
      <c r="L141" s="303"/>
      <c r="M141" s="303"/>
      <c r="N141" s="303"/>
      <c r="O141" s="303"/>
      <c r="P141" s="303"/>
      <c r="Q141" s="303"/>
      <c r="R141" s="303"/>
      <c r="S141" s="303"/>
      <c r="T141" s="303"/>
      <c r="U141" s="303"/>
      <c r="V141" s="303"/>
    </row>
    <row r="142" spans="2:37">
      <c r="B142" s="299"/>
      <c r="C142" s="303"/>
      <c r="D142" s="303"/>
      <c r="E142" s="303"/>
      <c r="F142" s="303"/>
      <c r="G142" s="303"/>
      <c r="H142" s="303"/>
      <c r="I142" s="303"/>
      <c r="J142" s="303"/>
      <c r="K142" s="303"/>
      <c r="L142" s="303"/>
      <c r="M142" s="303"/>
      <c r="N142" s="303"/>
      <c r="O142" s="303"/>
      <c r="P142" s="303"/>
      <c r="Q142" s="303"/>
      <c r="R142" s="303"/>
      <c r="S142" s="303"/>
      <c r="T142" s="303"/>
      <c r="U142" s="303"/>
      <c r="V142" s="303"/>
    </row>
    <row r="143" spans="2:37">
      <c r="B143" s="299"/>
      <c r="C143" s="303"/>
      <c r="D143" s="303"/>
      <c r="E143" s="303"/>
      <c r="F143" s="303"/>
      <c r="G143" s="303"/>
      <c r="H143" s="303"/>
      <c r="I143" s="303"/>
      <c r="J143" s="303"/>
      <c r="K143" s="303"/>
      <c r="L143" s="303"/>
      <c r="M143" s="303"/>
      <c r="N143" s="303"/>
      <c r="O143" s="303"/>
      <c r="P143" s="303"/>
      <c r="Q143" s="303"/>
      <c r="R143" s="303"/>
      <c r="S143" s="303"/>
      <c r="T143" s="303"/>
      <c r="U143" s="303"/>
      <c r="V143" s="303"/>
    </row>
    <row r="144" spans="2:37" ht="15">
      <c r="B144" s="299"/>
      <c r="C144" s="303"/>
      <c r="D144" s="303"/>
      <c r="E144" s="303"/>
      <c r="F144" s="303"/>
      <c r="G144" s="303"/>
      <c r="H144" s="303"/>
      <c r="I144" s="303"/>
      <c r="J144" s="303"/>
      <c r="K144" s="303"/>
      <c r="L144" s="303"/>
      <c r="M144" s="303"/>
      <c r="N144" s="303"/>
      <c r="O144" s="303"/>
      <c r="P144" s="303"/>
      <c r="Q144" s="303"/>
      <c r="R144" s="303"/>
      <c r="S144" s="303"/>
      <c r="T144" s="303"/>
      <c r="U144" s="303"/>
      <c r="V144" s="303"/>
      <c r="AH144" s="1389"/>
      <c r="AI144" s="1389"/>
      <c r="AJ144" s="1389"/>
      <c r="AK144" s="1389"/>
    </row>
    <row r="145" spans="2:37" ht="15">
      <c r="B145" s="299"/>
      <c r="C145" s="303"/>
      <c r="D145" s="303"/>
      <c r="E145" s="303"/>
      <c r="F145" s="303"/>
      <c r="G145" s="303"/>
      <c r="H145" s="303"/>
      <c r="I145" s="303"/>
      <c r="J145" s="303"/>
      <c r="K145" s="303"/>
      <c r="L145" s="303"/>
      <c r="M145" s="303"/>
      <c r="N145" s="303"/>
      <c r="O145" s="303"/>
      <c r="P145" s="303"/>
      <c r="Q145" s="303"/>
      <c r="R145" s="303"/>
      <c r="S145" s="303"/>
      <c r="T145" s="303"/>
      <c r="U145" s="303"/>
      <c r="V145" s="303"/>
      <c r="AH145" s="1389"/>
      <c r="AI145" s="1389"/>
      <c r="AJ145" s="1389"/>
      <c r="AK145" s="1389"/>
    </row>
    <row r="146" spans="2:37" ht="15">
      <c r="B146" s="299"/>
      <c r="C146" s="303"/>
      <c r="D146" s="303"/>
      <c r="E146" s="303"/>
      <c r="F146" s="303"/>
      <c r="G146" s="303"/>
      <c r="H146" s="303"/>
      <c r="I146" s="303"/>
      <c r="J146" s="303"/>
      <c r="K146" s="303"/>
      <c r="L146" s="303"/>
      <c r="M146" s="303"/>
      <c r="N146" s="303"/>
      <c r="O146" s="303"/>
      <c r="P146" s="303"/>
      <c r="Q146" s="303"/>
      <c r="R146" s="303"/>
      <c r="S146" s="303"/>
      <c r="T146" s="303"/>
      <c r="U146" s="303"/>
      <c r="V146" s="303"/>
      <c r="AH146" s="1389"/>
      <c r="AI146" s="1389"/>
      <c r="AJ146" s="1389"/>
      <c r="AK146" s="1389"/>
    </row>
    <row r="147" spans="2:37" ht="15">
      <c r="B147" s="299"/>
      <c r="C147" s="303"/>
      <c r="D147" s="383"/>
      <c r="E147" s="383"/>
      <c r="F147" s="383"/>
      <c r="G147" s="383"/>
      <c r="H147" s="383"/>
      <c r="I147" s="383"/>
      <c r="J147" s="383"/>
      <c r="K147" s="383"/>
      <c r="L147" s="383"/>
      <c r="M147" s="383"/>
      <c r="N147" s="383"/>
      <c r="O147" s="383"/>
      <c r="P147" s="383"/>
      <c r="Q147" s="383"/>
      <c r="R147" s="303"/>
      <c r="S147" s="303"/>
      <c r="T147" s="303"/>
      <c r="U147" s="303"/>
      <c r="V147" s="303"/>
      <c r="AA147" s="1357" t="s">
        <v>46</v>
      </c>
      <c r="AB147" s="1357" t="s">
        <v>47</v>
      </c>
      <c r="AC147" s="1357" t="s">
        <v>48</v>
      </c>
      <c r="AD147" s="1357" t="s">
        <v>49</v>
      </c>
      <c r="AH147" s="1389"/>
      <c r="AI147" s="1389"/>
      <c r="AJ147" s="1389"/>
      <c r="AK147" s="1389"/>
    </row>
    <row r="148" spans="2:37" ht="15">
      <c r="B148" s="299"/>
      <c r="C148" s="303"/>
      <c r="D148" s="383"/>
      <c r="E148" s="383"/>
      <c r="F148" s="383"/>
      <c r="G148" s="383"/>
      <c r="H148" s="383"/>
      <c r="I148" s="383"/>
      <c r="J148" s="383"/>
      <c r="K148" s="383"/>
      <c r="L148" s="383"/>
      <c r="M148" s="383"/>
      <c r="N148" s="383"/>
      <c r="O148" s="383"/>
      <c r="P148" s="383"/>
      <c r="Q148" s="383"/>
      <c r="R148" s="303"/>
      <c r="S148" s="303"/>
      <c r="T148" s="303"/>
      <c r="U148" s="303"/>
      <c r="V148" s="303"/>
      <c r="W148" s="303"/>
      <c r="Z148" s="1335" t="s">
        <v>108</v>
      </c>
      <c r="AA148" s="1390">
        <f t="shared" ref="AA148:AA153" si="91">+D85+M85</f>
        <v>1399.6702845999998</v>
      </c>
      <c r="AB148" s="1390">
        <f t="shared" ref="AB148:AB153" si="92">+F85+O85</f>
        <v>180.26059450000005</v>
      </c>
      <c r="AC148" s="1390">
        <f t="shared" ref="AC148:AC153" si="93">+H85+Q85</f>
        <v>1142.1039713199998</v>
      </c>
      <c r="AD148" s="1390">
        <f t="shared" ref="AD148:AD153" si="94">+S85+J85</f>
        <v>1257.0555945399942</v>
      </c>
      <c r="AE148" s="1390">
        <f t="shared" ref="AE148:AE159" si="95">+SUM(AA148:AD148)</f>
        <v>3979.0904449599939</v>
      </c>
      <c r="AF148" s="1390"/>
      <c r="AH148" s="1389"/>
      <c r="AI148" s="1389"/>
      <c r="AJ148" s="1389"/>
      <c r="AK148" s="1389"/>
    </row>
    <row r="149" spans="2:37" ht="15">
      <c r="B149" s="299"/>
      <c r="C149" s="303"/>
      <c r="D149" s="383"/>
      <c r="E149" s="383"/>
      <c r="F149" s="383"/>
      <c r="G149" s="383"/>
      <c r="H149" s="383"/>
      <c r="I149" s="383"/>
      <c r="J149" s="383"/>
      <c r="K149" s="383"/>
      <c r="L149" s="383"/>
      <c r="M149" s="383"/>
      <c r="N149" s="383"/>
      <c r="O149" s="383"/>
      <c r="P149" s="383"/>
      <c r="Q149" s="383"/>
      <c r="R149" s="303"/>
      <c r="S149" s="303"/>
      <c r="T149" s="303"/>
      <c r="U149" s="303"/>
      <c r="V149" s="303"/>
      <c r="W149" s="303"/>
      <c r="Z149" s="1335" t="s">
        <v>109</v>
      </c>
      <c r="AA149" s="1390">
        <f t="shared" si="91"/>
        <v>1246.8140513000001</v>
      </c>
      <c r="AB149" s="1390">
        <f t="shared" si="92"/>
        <v>167.74155809999996</v>
      </c>
      <c r="AC149" s="1390">
        <f t="shared" si="93"/>
        <v>1104.7797193500001</v>
      </c>
      <c r="AD149" s="1390">
        <f t="shared" si="94"/>
        <v>1240.3429099799851</v>
      </c>
      <c r="AE149" s="1390">
        <f t="shared" si="95"/>
        <v>3759.6782387299854</v>
      </c>
      <c r="AF149" s="1390"/>
      <c r="AH149" s="1389"/>
      <c r="AI149" s="1389"/>
      <c r="AJ149" s="1389"/>
      <c r="AK149" s="1389"/>
    </row>
    <row r="150" spans="2:37" ht="15">
      <c r="B150" s="299"/>
      <c r="C150" s="303"/>
      <c r="D150" s="383"/>
      <c r="E150" s="383"/>
      <c r="F150" s="383"/>
      <c r="G150" s="383"/>
      <c r="H150" s="383"/>
      <c r="I150" s="383"/>
      <c r="J150" s="383"/>
      <c r="K150" s="383"/>
      <c r="L150" s="383"/>
      <c r="M150" s="383"/>
      <c r="N150" s="383"/>
      <c r="O150" s="383"/>
      <c r="P150" s="383"/>
      <c r="Q150" s="383"/>
      <c r="R150" s="303"/>
      <c r="S150" s="303"/>
      <c r="T150" s="303"/>
      <c r="U150" s="303"/>
      <c r="V150" s="303"/>
      <c r="W150" s="303"/>
      <c r="Z150" s="1335" t="s">
        <v>110</v>
      </c>
      <c r="AA150" s="1390">
        <f t="shared" si="91"/>
        <v>1454.9008648000001</v>
      </c>
      <c r="AB150" s="1390">
        <f t="shared" si="92"/>
        <v>178.54030979999999</v>
      </c>
      <c r="AC150" s="1390">
        <f t="shared" si="93"/>
        <v>1177.4986030400005</v>
      </c>
      <c r="AD150" s="1390">
        <f t="shared" si="94"/>
        <v>1286.6063567600077</v>
      </c>
      <c r="AE150" s="1390">
        <f t="shared" si="95"/>
        <v>4097.5461344000087</v>
      </c>
      <c r="AF150" s="1390"/>
      <c r="AH150" s="1389"/>
      <c r="AI150" s="1389"/>
      <c r="AJ150" s="1389"/>
      <c r="AK150" s="1389"/>
    </row>
    <row r="151" spans="2:37" ht="15">
      <c r="B151" s="299"/>
      <c r="C151" s="303"/>
      <c r="D151" s="383"/>
      <c r="E151" s="383"/>
      <c r="F151" s="383"/>
      <c r="G151" s="383"/>
      <c r="H151" s="383"/>
      <c r="I151" s="383"/>
      <c r="J151" s="383"/>
      <c r="K151" s="383"/>
      <c r="L151" s="383"/>
      <c r="M151" s="383"/>
      <c r="N151" s="383"/>
      <c r="O151" s="383"/>
      <c r="P151" s="383"/>
      <c r="Q151" s="383"/>
      <c r="R151" s="303"/>
      <c r="S151" s="303"/>
      <c r="T151" s="303"/>
      <c r="U151" s="303"/>
      <c r="V151" s="303"/>
      <c r="W151" s="303"/>
      <c r="Z151" s="1335" t="s">
        <v>111</v>
      </c>
      <c r="AA151" s="1390">
        <f t="shared" si="91"/>
        <v>1417.0723263999998</v>
      </c>
      <c r="AB151" s="1390">
        <f t="shared" si="92"/>
        <v>168.45609649999997</v>
      </c>
      <c r="AC151" s="1390">
        <f t="shared" si="93"/>
        <v>1113.5888909400014</v>
      </c>
      <c r="AD151" s="1390">
        <f t="shared" si="94"/>
        <v>1238.0610609500086</v>
      </c>
      <c r="AE151" s="1390">
        <f t="shared" si="95"/>
        <v>3937.1783747900099</v>
      </c>
      <c r="AF151" s="1390"/>
      <c r="AH151" s="1389"/>
      <c r="AI151" s="1389"/>
      <c r="AJ151" s="1389"/>
      <c r="AK151" s="1389"/>
    </row>
    <row r="152" spans="2:37" ht="15">
      <c r="B152" s="299"/>
      <c r="C152" s="303"/>
      <c r="D152" s="383"/>
      <c r="E152" s="383"/>
      <c r="F152" s="383"/>
      <c r="G152" s="383"/>
      <c r="H152" s="383"/>
      <c r="I152" s="383"/>
      <c r="J152" s="383"/>
      <c r="K152" s="383"/>
      <c r="L152" s="383"/>
      <c r="M152" s="383"/>
      <c r="N152" s="383"/>
      <c r="O152" s="383"/>
      <c r="P152" s="383"/>
      <c r="Q152" s="383"/>
      <c r="R152" s="303"/>
      <c r="S152" s="303"/>
      <c r="T152" s="303"/>
      <c r="U152" s="303"/>
      <c r="V152" s="303"/>
      <c r="W152" s="303"/>
      <c r="Z152" s="1335" t="s">
        <v>112</v>
      </c>
      <c r="AA152" s="1390">
        <f t="shared" si="91"/>
        <v>1520.0405887000004</v>
      </c>
      <c r="AB152" s="1390">
        <f t="shared" si="92"/>
        <v>170.95211700000002</v>
      </c>
      <c r="AC152" s="1390">
        <f t="shared" si="93"/>
        <v>1126.2056348999988</v>
      </c>
      <c r="AD152" s="1390">
        <f t="shared" si="94"/>
        <v>1226.1840460500123</v>
      </c>
      <c r="AE152" s="1390">
        <f t="shared" si="95"/>
        <v>4043.3823866500115</v>
      </c>
      <c r="AF152" s="1390"/>
      <c r="AH152" s="1389"/>
      <c r="AI152" s="1389"/>
      <c r="AJ152" s="1389"/>
      <c r="AK152" s="1389"/>
    </row>
    <row r="153" spans="2:37" ht="15">
      <c r="B153" s="299"/>
      <c r="C153" s="303"/>
      <c r="D153" s="383"/>
      <c r="E153" s="383"/>
      <c r="F153" s="383"/>
      <c r="G153" s="383"/>
      <c r="H153" s="383"/>
      <c r="I153" s="383"/>
      <c r="J153" s="383"/>
      <c r="K153" s="383"/>
      <c r="L153" s="383"/>
      <c r="M153" s="383"/>
      <c r="N153" s="383"/>
      <c r="O153" s="383"/>
      <c r="P153" s="383"/>
      <c r="Q153" s="383"/>
      <c r="R153" s="303"/>
      <c r="S153" s="303"/>
      <c r="T153" s="303"/>
      <c r="U153" s="303"/>
      <c r="V153" s="303"/>
      <c r="W153" s="303"/>
      <c r="Z153" s="1335" t="s">
        <v>113</v>
      </c>
      <c r="AA153" s="1390">
        <f t="shared" si="91"/>
        <v>1471.5732291000004</v>
      </c>
      <c r="AB153" s="1390">
        <f t="shared" si="92"/>
        <v>164.38234309999999</v>
      </c>
      <c r="AC153" s="1390">
        <f t="shared" si="93"/>
        <v>1056.2566403599999</v>
      </c>
      <c r="AD153" s="1390">
        <f t="shared" si="94"/>
        <v>1190.8236025599849</v>
      </c>
      <c r="AE153" s="1390">
        <f t="shared" si="95"/>
        <v>3883.0358151199853</v>
      </c>
      <c r="AF153" s="1390"/>
      <c r="AH153" s="1389"/>
      <c r="AI153" s="1389"/>
      <c r="AJ153" s="1389"/>
      <c r="AK153" s="1389"/>
    </row>
    <row r="154" spans="2:37">
      <c r="B154" s="299"/>
      <c r="C154" s="303"/>
      <c r="D154" s="383"/>
      <c r="E154" s="383"/>
      <c r="F154" s="383"/>
      <c r="G154" s="383"/>
      <c r="H154" s="383"/>
      <c r="I154" s="383"/>
      <c r="J154" s="383"/>
      <c r="K154" s="383"/>
      <c r="L154" s="383"/>
      <c r="M154" s="383"/>
      <c r="N154" s="383"/>
      <c r="O154" s="383"/>
      <c r="P154" s="383"/>
      <c r="Q154" s="383"/>
      <c r="R154" s="303"/>
      <c r="S154" s="303"/>
      <c r="T154" s="303"/>
      <c r="U154" s="303"/>
      <c r="V154" s="303"/>
      <c r="W154" s="303"/>
      <c r="Z154" s="1335" t="s">
        <v>114</v>
      </c>
      <c r="AA154" s="1390">
        <f t="shared" ref="AA154:AA159" si="96">+D93+M93</f>
        <v>1513.4198240999997</v>
      </c>
      <c r="AB154" s="1390">
        <f t="shared" ref="AB154:AB159" si="97">+F93+O93</f>
        <v>169.38641259999997</v>
      </c>
      <c r="AC154" s="1390">
        <f t="shared" ref="AC154:AC159" si="98">+H93+Q93</f>
        <v>1049.8655019100004</v>
      </c>
      <c r="AD154" s="1390">
        <f t="shared" ref="AD154:AD159" si="99">+S93+J93</f>
        <v>1195.9440389900064</v>
      </c>
      <c r="AE154" s="1390">
        <f t="shared" si="95"/>
        <v>3928.6157776000064</v>
      </c>
      <c r="AF154" s="1390"/>
    </row>
    <row r="155" spans="2:37">
      <c r="B155" s="299"/>
      <c r="C155" s="303"/>
      <c r="D155" s="383"/>
      <c r="E155" s="383"/>
      <c r="F155" s="383"/>
      <c r="G155" s="383"/>
      <c r="H155" s="383"/>
      <c r="I155" s="383"/>
      <c r="J155" s="383"/>
      <c r="K155" s="383"/>
      <c r="L155" s="383"/>
      <c r="M155" s="383"/>
      <c r="N155" s="383"/>
      <c r="O155" s="383"/>
      <c r="P155" s="383"/>
      <c r="Q155" s="383"/>
      <c r="R155" s="303"/>
      <c r="S155" s="303"/>
      <c r="T155" s="303"/>
      <c r="U155" s="303"/>
      <c r="V155" s="303"/>
      <c r="W155" s="303"/>
      <c r="Z155" s="1335" t="s">
        <v>115</v>
      </c>
      <c r="AA155" s="1390">
        <f t="shared" si="96"/>
        <v>1506.6139070000004</v>
      </c>
      <c r="AB155" s="1390">
        <f t="shared" si="97"/>
        <v>166.60857310000003</v>
      </c>
      <c r="AC155" s="1390">
        <f t="shared" si="98"/>
        <v>1072.5070572699983</v>
      </c>
      <c r="AD155" s="1390">
        <f t="shared" si="99"/>
        <v>1204.442498969998</v>
      </c>
      <c r="AE155" s="1390">
        <f t="shared" si="95"/>
        <v>3950.1720363399972</v>
      </c>
      <c r="AF155" s="1390"/>
    </row>
    <row r="156" spans="2:37">
      <c r="B156" s="299"/>
      <c r="C156" s="303"/>
      <c r="D156" s="383"/>
      <c r="E156" s="383"/>
      <c r="F156" s="383"/>
      <c r="G156" s="383"/>
      <c r="H156" s="383"/>
      <c r="I156" s="383"/>
      <c r="J156" s="383"/>
      <c r="K156" s="383"/>
      <c r="L156" s="383"/>
      <c r="M156" s="383"/>
      <c r="N156" s="383"/>
      <c r="O156" s="383"/>
      <c r="P156" s="383"/>
      <c r="Q156" s="383"/>
      <c r="R156" s="303"/>
      <c r="S156" s="303"/>
      <c r="T156" s="303"/>
      <c r="U156" s="303"/>
      <c r="V156" s="303"/>
      <c r="W156" s="303"/>
      <c r="Z156" s="1335" t="s">
        <v>116</v>
      </c>
      <c r="AA156" s="1390">
        <f t="shared" si="96"/>
        <v>1431.5428205000005</v>
      </c>
      <c r="AB156" s="1390">
        <f t="shared" si="97"/>
        <v>158.60073839999998</v>
      </c>
      <c r="AC156" s="1390">
        <f t="shared" si="98"/>
        <v>1050.8496535099998</v>
      </c>
      <c r="AD156" s="1390">
        <f t="shared" si="99"/>
        <v>1203.1060267600171</v>
      </c>
      <c r="AE156" s="1390">
        <f t="shared" si="95"/>
        <v>3844.0992391700174</v>
      </c>
      <c r="AF156" s="1390"/>
    </row>
    <row r="157" spans="2:37">
      <c r="B157" s="299"/>
      <c r="C157" s="303"/>
      <c r="D157" s="383"/>
      <c r="E157" s="383"/>
      <c r="F157" s="383"/>
      <c r="G157" s="383"/>
      <c r="H157" s="383"/>
      <c r="I157" s="383"/>
      <c r="J157" s="383"/>
      <c r="K157" s="383"/>
      <c r="L157" s="383"/>
      <c r="M157" s="383"/>
      <c r="N157" s="383"/>
      <c r="O157" s="383"/>
      <c r="P157" s="383"/>
      <c r="Q157" s="383"/>
      <c r="R157" s="303"/>
      <c r="S157" s="303"/>
      <c r="T157" s="303"/>
      <c r="U157" s="303"/>
      <c r="V157" s="303"/>
      <c r="W157" s="303"/>
      <c r="Z157" s="1335" t="s">
        <v>117</v>
      </c>
      <c r="AA157" s="1390">
        <f t="shared" si="96"/>
        <v>1510.7223713000003</v>
      </c>
      <c r="AB157" s="1390">
        <f t="shared" si="97"/>
        <v>175.00996909999995</v>
      </c>
      <c r="AC157" s="1390">
        <f t="shared" si="98"/>
        <v>1094.8851232399993</v>
      </c>
      <c r="AD157" s="1390">
        <f t="shared" si="99"/>
        <v>1209.4558555200135</v>
      </c>
      <c r="AE157" s="1390">
        <f t="shared" si="95"/>
        <v>3990.0733191600129</v>
      </c>
      <c r="AF157" s="1390"/>
    </row>
    <row r="158" spans="2:37">
      <c r="B158" s="299"/>
      <c r="C158" s="303"/>
      <c r="D158" s="383"/>
      <c r="E158" s="383"/>
      <c r="F158" s="383"/>
      <c r="G158" s="383"/>
      <c r="H158" s="383"/>
      <c r="I158" s="383"/>
      <c r="J158" s="383"/>
      <c r="K158" s="383"/>
      <c r="L158" s="383"/>
      <c r="M158" s="383"/>
      <c r="N158" s="383"/>
      <c r="O158" s="383"/>
      <c r="P158" s="383"/>
      <c r="Q158" s="383"/>
      <c r="R158" s="303"/>
      <c r="S158" s="303"/>
      <c r="T158" s="303"/>
      <c r="U158" s="303"/>
      <c r="V158" s="303"/>
      <c r="W158" s="303"/>
      <c r="Z158" s="1335" t="s">
        <v>118</v>
      </c>
      <c r="AA158" s="1390">
        <f t="shared" si="96"/>
        <v>1438.397957200001</v>
      </c>
      <c r="AB158" s="1390">
        <f t="shared" si="97"/>
        <v>169.89251340000004</v>
      </c>
      <c r="AC158" s="1390">
        <f t="shared" si="98"/>
        <v>1118.6583179599991</v>
      </c>
      <c r="AD158" s="1390">
        <f t="shared" si="99"/>
        <v>1212.8983491800093</v>
      </c>
      <c r="AE158" s="1390">
        <f t="shared" si="95"/>
        <v>3939.8471377400092</v>
      </c>
      <c r="AF158" s="1390"/>
    </row>
    <row r="159" spans="2:37">
      <c r="B159" s="299"/>
      <c r="C159" s="303"/>
      <c r="D159" s="383"/>
      <c r="E159" s="383"/>
      <c r="F159" s="383"/>
      <c r="G159" s="383"/>
      <c r="H159" s="383"/>
      <c r="I159" s="383"/>
      <c r="J159" s="383"/>
      <c r="K159" s="383"/>
      <c r="L159" s="383"/>
      <c r="M159" s="383"/>
      <c r="N159" s="383"/>
      <c r="O159" s="383"/>
      <c r="P159" s="383"/>
      <c r="Q159" s="383"/>
      <c r="R159" s="303"/>
      <c r="S159" s="303"/>
      <c r="T159" s="303"/>
      <c r="U159" s="303"/>
      <c r="V159" s="303"/>
      <c r="W159" s="303"/>
      <c r="Z159" s="1335" t="s">
        <v>119</v>
      </c>
      <c r="AA159" s="1390">
        <f t="shared" si="96"/>
        <v>1517.3856307999999</v>
      </c>
      <c r="AB159" s="1390">
        <f t="shared" si="97"/>
        <v>172.68583820000001</v>
      </c>
      <c r="AC159" s="1390">
        <f t="shared" si="98"/>
        <v>1138.6496997599979</v>
      </c>
      <c r="AD159" s="1390">
        <f t="shared" si="99"/>
        <v>1239.2978455599875</v>
      </c>
      <c r="AE159" s="1390">
        <f t="shared" si="95"/>
        <v>4068.0190143199852</v>
      </c>
      <c r="AF159" s="1390">
        <f>+SUM(AE148:AE159)</f>
        <v>47420.737918980027</v>
      </c>
    </row>
    <row r="160" spans="2:37">
      <c r="B160" s="299"/>
      <c r="C160" s="303"/>
      <c r="D160" s="303"/>
      <c r="E160" s="303"/>
      <c r="F160" s="303"/>
      <c r="G160" s="303"/>
      <c r="H160" s="303"/>
      <c r="I160" s="303"/>
      <c r="J160" s="303"/>
      <c r="K160" s="303"/>
      <c r="L160" s="303"/>
      <c r="M160" s="303"/>
      <c r="N160" s="303"/>
      <c r="O160" s="303"/>
      <c r="P160" s="303"/>
      <c r="Q160" s="303"/>
      <c r="R160" s="303"/>
      <c r="S160" s="303"/>
      <c r="T160" s="303"/>
      <c r="U160" s="303"/>
      <c r="V160" s="303"/>
      <c r="W160" s="303"/>
    </row>
    <row r="161" spans="2:39">
      <c r="B161" s="299"/>
      <c r="C161" s="303"/>
      <c r="D161" s="303"/>
      <c r="E161" s="303"/>
      <c r="F161" s="303"/>
      <c r="G161" s="303"/>
      <c r="H161" s="303"/>
      <c r="I161" s="303"/>
      <c r="J161" s="303"/>
      <c r="K161" s="303"/>
      <c r="L161" s="303"/>
      <c r="M161" s="303"/>
      <c r="N161" s="303"/>
      <c r="O161" s="303"/>
      <c r="P161" s="303"/>
      <c r="Q161" s="303"/>
      <c r="R161" s="303"/>
      <c r="S161" s="303"/>
      <c r="T161" s="303"/>
      <c r="U161" s="303"/>
      <c r="V161" s="303"/>
      <c r="W161" s="303"/>
      <c r="AA161" s="1387"/>
      <c r="AB161" s="1387"/>
      <c r="AC161" s="1387"/>
      <c r="AD161" s="1387"/>
      <c r="AE161" s="1387"/>
    </row>
    <row r="162" spans="2:39">
      <c r="B162" s="299"/>
      <c r="C162" s="303"/>
      <c r="D162" s="303"/>
      <c r="E162" s="303"/>
      <c r="F162" s="303"/>
      <c r="G162" s="303"/>
      <c r="H162" s="303"/>
      <c r="I162" s="303"/>
      <c r="J162" s="303"/>
      <c r="K162" s="303"/>
      <c r="L162" s="303"/>
      <c r="M162" s="303"/>
      <c r="N162" s="303"/>
      <c r="O162" s="303"/>
      <c r="P162" s="303"/>
      <c r="Q162" s="303"/>
      <c r="R162" s="303"/>
      <c r="S162" s="303"/>
      <c r="T162" s="303"/>
      <c r="U162" s="303"/>
      <c r="V162" s="303"/>
      <c r="W162" s="303"/>
      <c r="AA162" s="1387"/>
      <c r="AB162" s="1387"/>
      <c r="AC162" s="1387"/>
      <c r="AD162" s="1387"/>
      <c r="AE162" s="1387"/>
    </row>
    <row r="163" spans="2:39">
      <c r="B163" s="299"/>
      <c r="C163" s="303"/>
      <c r="D163" s="303"/>
      <c r="E163" s="303"/>
      <c r="F163" s="303"/>
      <c r="G163" s="303"/>
      <c r="H163" s="303"/>
      <c r="I163" s="303"/>
      <c r="J163" s="303"/>
      <c r="K163" s="303"/>
      <c r="L163" s="303"/>
      <c r="M163" s="303"/>
      <c r="N163" s="303"/>
      <c r="O163" s="303"/>
      <c r="P163" s="303"/>
      <c r="Q163" s="303"/>
      <c r="R163" s="303"/>
      <c r="S163" s="303"/>
      <c r="T163" s="303"/>
      <c r="U163" s="303"/>
      <c r="V163" s="303"/>
      <c r="W163" s="303"/>
    </row>
    <row r="164" spans="2:39">
      <c r="B164" s="299"/>
      <c r="C164" s="303"/>
      <c r="D164" s="303"/>
      <c r="E164" s="303"/>
      <c r="F164" s="303"/>
      <c r="G164" s="303"/>
      <c r="H164" s="303"/>
      <c r="I164" s="303"/>
      <c r="J164" s="303"/>
      <c r="K164" s="303"/>
      <c r="L164" s="303"/>
      <c r="M164" s="303"/>
      <c r="N164" s="303"/>
      <c r="O164" s="303"/>
      <c r="P164" s="303"/>
      <c r="Q164" s="303"/>
      <c r="R164" s="303"/>
      <c r="S164" s="303"/>
      <c r="T164" s="303"/>
      <c r="U164" s="303"/>
      <c r="V164" s="303"/>
      <c r="W164" s="303"/>
    </row>
    <row r="165" spans="2:39">
      <c r="B165" s="299"/>
      <c r="C165" s="303"/>
      <c r="D165" s="303"/>
      <c r="E165" s="303"/>
      <c r="F165" s="303"/>
      <c r="G165" s="303"/>
      <c r="H165" s="303"/>
      <c r="I165" s="303"/>
      <c r="J165" s="303"/>
      <c r="K165" s="303"/>
      <c r="L165" s="303"/>
      <c r="M165" s="303"/>
      <c r="N165" s="303"/>
      <c r="O165" s="303"/>
      <c r="P165" s="303"/>
      <c r="Q165" s="303"/>
      <c r="R165" s="303"/>
      <c r="S165" s="303"/>
      <c r="T165" s="303"/>
      <c r="U165" s="303"/>
      <c r="V165" s="303"/>
      <c r="W165" s="303"/>
      <c r="AE165" s="1387"/>
    </row>
    <row r="166" spans="2:39">
      <c r="B166" s="299"/>
      <c r="C166" s="303"/>
      <c r="D166" s="303"/>
      <c r="E166" s="303"/>
      <c r="F166" s="303"/>
      <c r="G166" s="303"/>
      <c r="H166" s="303"/>
      <c r="I166" s="303"/>
      <c r="J166" s="303"/>
      <c r="K166" s="303"/>
      <c r="L166" s="303"/>
      <c r="M166" s="303"/>
      <c r="N166" s="303"/>
      <c r="O166" s="303"/>
      <c r="P166" s="303"/>
      <c r="Q166" s="303"/>
      <c r="R166" s="303"/>
      <c r="S166" s="303"/>
      <c r="T166" s="303"/>
      <c r="U166" s="303"/>
      <c r="V166" s="303"/>
      <c r="W166" s="303"/>
    </row>
    <row r="167" spans="2:39">
      <c r="C167" s="362"/>
      <c r="D167" s="362"/>
      <c r="E167" s="362"/>
      <c r="F167" s="362"/>
      <c r="G167" s="362"/>
      <c r="H167" s="362"/>
      <c r="I167" s="362"/>
      <c r="J167" s="362"/>
      <c r="K167" s="362"/>
      <c r="L167" s="362"/>
      <c r="M167" s="362"/>
      <c r="N167" s="362"/>
      <c r="O167" s="362"/>
      <c r="P167" s="362"/>
      <c r="Q167" s="362"/>
      <c r="R167" s="362"/>
      <c r="S167" s="362"/>
      <c r="T167" s="362"/>
      <c r="U167" s="362"/>
      <c r="V167" s="362"/>
      <c r="W167" s="303"/>
    </row>
    <row r="168" spans="2:39">
      <c r="C168" s="362"/>
      <c r="D168" s="362"/>
      <c r="E168" s="362"/>
      <c r="F168" s="362"/>
      <c r="G168" s="362"/>
      <c r="H168" s="362"/>
      <c r="I168" s="362"/>
      <c r="J168" s="362"/>
      <c r="K168" s="362"/>
      <c r="L168" s="362"/>
      <c r="M168" s="362"/>
      <c r="N168" s="362"/>
      <c r="O168" s="362"/>
      <c r="P168" s="362"/>
      <c r="Q168" s="362"/>
      <c r="R168" s="362"/>
      <c r="S168" s="362"/>
      <c r="T168" s="384"/>
      <c r="U168" s="384"/>
      <c r="V168" s="384"/>
      <c r="W168" s="303"/>
    </row>
    <row r="169" spans="2:39">
      <c r="C169" s="362"/>
      <c r="D169" s="384"/>
      <c r="E169" s="384"/>
      <c r="F169" s="384"/>
      <c r="G169" s="384"/>
      <c r="H169" s="384"/>
      <c r="I169" s="384"/>
      <c r="J169" s="384"/>
      <c r="K169" s="384"/>
      <c r="L169" s="384"/>
      <c r="M169" s="384"/>
      <c r="N169" s="384"/>
      <c r="O169" s="384"/>
      <c r="P169" s="384"/>
      <c r="Q169" s="384"/>
      <c r="R169" s="362"/>
      <c r="S169" s="362"/>
      <c r="T169" s="384"/>
      <c r="U169" s="384"/>
      <c r="V169" s="384"/>
      <c r="W169" s="303"/>
    </row>
    <row r="170" spans="2:39">
      <c r="C170" s="362"/>
      <c r="D170" s="384"/>
      <c r="E170" s="384"/>
      <c r="F170" s="384"/>
      <c r="G170" s="384"/>
      <c r="H170" s="384"/>
      <c r="I170" s="384"/>
      <c r="J170" s="384"/>
      <c r="K170" s="384"/>
      <c r="L170" s="384"/>
      <c r="M170" s="384"/>
      <c r="N170" s="384"/>
      <c r="O170" s="384"/>
      <c r="P170" s="384"/>
      <c r="Q170" s="384"/>
      <c r="R170" s="362"/>
      <c r="S170" s="362"/>
      <c r="T170" s="384"/>
      <c r="U170" s="384"/>
      <c r="V170" s="384"/>
      <c r="W170" s="303"/>
    </row>
    <row r="171" spans="2:39">
      <c r="C171" s="362"/>
      <c r="D171" s="384"/>
      <c r="E171" s="384"/>
      <c r="F171" s="384"/>
      <c r="G171" s="384"/>
      <c r="H171" s="384"/>
      <c r="I171" s="384"/>
      <c r="J171" s="384"/>
      <c r="K171" s="384"/>
      <c r="L171" s="384"/>
      <c r="M171" s="384"/>
      <c r="N171" s="384"/>
      <c r="O171" s="384"/>
      <c r="P171" s="384"/>
      <c r="Q171" s="384"/>
      <c r="R171" s="362"/>
      <c r="S171" s="362"/>
      <c r="T171" s="384"/>
      <c r="U171" s="384"/>
      <c r="V171" s="384"/>
      <c r="W171" s="303"/>
    </row>
    <row r="172" spans="2:39">
      <c r="C172" s="362"/>
      <c r="D172" s="384"/>
      <c r="E172" s="384"/>
      <c r="F172" s="384"/>
      <c r="G172" s="384"/>
      <c r="H172" s="384"/>
      <c r="I172" s="384"/>
      <c r="J172" s="384"/>
      <c r="K172" s="384"/>
      <c r="L172" s="384"/>
      <c r="M172" s="384"/>
      <c r="N172" s="384"/>
      <c r="O172" s="384"/>
      <c r="P172" s="384"/>
      <c r="Q172" s="384"/>
      <c r="R172" s="362"/>
      <c r="S172" s="362"/>
      <c r="T172" s="384"/>
      <c r="U172" s="384"/>
      <c r="V172" s="384"/>
      <c r="W172" s="303"/>
    </row>
    <row r="173" spans="2:39">
      <c r="C173" s="362"/>
      <c r="D173" s="384"/>
      <c r="E173" s="384"/>
      <c r="F173" s="384"/>
      <c r="G173" s="384"/>
      <c r="H173" s="384"/>
      <c r="I173" s="384"/>
      <c r="J173" s="384"/>
      <c r="K173" s="384"/>
      <c r="L173" s="384"/>
      <c r="M173" s="384"/>
      <c r="N173" s="384"/>
      <c r="O173" s="384"/>
      <c r="P173" s="384"/>
      <c r="Q173" s="384"/>
      <c r="R173" s="362"/>
      <c r="S173" s="362"/>
      <c r="T173" s="362"/>
      <c r="U173" s="362"/>
      <c r="V173" s="362"/>
      <c r="W173" s="303"/>
    </row>
    <row r="174" spans="2:39">
      <c r="C174" s="362"/>
      <c r="D174" s="384"/>
      <c r="E174" s="384"/>
      <c r="F174" s="384"/>
      <c r="G174" s="384"/>
      <c r="H174" s="384"/>
      <c r="I174" s="384"/>
      <c r="J174" s="384"/>
      <c r="K174" s="384"/>
      <c r="L174" s="384"/>
      <c r="M174" s="384"/>
      <c r="N174" s="384"/>
      <c r="O174" s="384"/>
      <c r="P174" s="384"/>
      <c r="Q174" s="384"/>
      <c r="R174" s="362"/>
      <c r="S174" s="362"/>
      <c r="T174" s="362"/>
      <c r="U174" s="362"/>
      <c r="V174" s="362"/>
      <c r="W174" s="303"/>
    </row>
    <row r="175" spans="2:39">
      <c r="C175" s="362"/>
      <c r="D175" s="384"/>
      <c r="E175" s="384"/>
      <c r="F175" s="384"/>
      <c r="G175" s="384"/>
      <c r="H175" s="384"/>
      <c r="I175" s="384"/>
      <c r="J175" s="384"/>
      <c r="K175" s="384"/>
      <c r="L175" s="384"/>
      <c r="M175" s="384"/>
      <c r="N175" s="384"/>
      <c r="O175" s="384"/>
      <c r="P175" s="384"/>
      <c r="Q175" s="384"/>
      <c r="R175" s="362"/>
      <c r="S175" s="362"/>
      <c r="T175" s="362"/>
      <c r="U175" s="362"/>
      <c r="V175" s="362"/>
      <c r="W175" s="383"/>
      <c r="X175" s="591"/>
      <c r="AH175" s="1391"/>
      <c r="AI175" s="1391"/>
      <c r="AJ175" s="1391"/>
      <c r="AK175" s="1391"/>
      <c r="AL175" s="1391"/>
      <c r="AM175" s="1391"/>
    </row>
    <row r="176" spans="2:39">
      <c r="C176" s="362"/>
      <c r="D176" s="384"/>
      <c r="E176" s="384"/>
      <c r="F176" s="384"/>
      <c r="G176" s="384"/>
      <c r="H176" s="384"/>
      <c r="I176" s="384"/>
      <c r="J176" s="384"/>
      <c r="K176" s="384"/>
      <c r="L176" s="384"/>
      <c r="M176" s="384"/>
      <c r="N176" s="384"/>
      <c r="O176" s="384"/>
      <c r="P176" s="384"/>
      <c r="Q176" s="384"/>
      <c r="R176" s="362"/>
      <c r="S176" s="362"/>
      <c r="T176" s="362"/>
      <c r="U176" s="362"/>
      <c r="V176" s="362"/>
      <c r="W176" s="383"/>
      <c r="X176" s="591"/>
      <c r="AH176" s="1391"/>
      <c r="AI176" s="1391"/>
      <c r="AJ176" s="1391"/>
      <c r="AK176" s="1391"/>
      <c r="AL176" s="1391"/>
      <c r="AM176" s="1391"/>
    </row>
    <row r="177" spans="3:39">
      <c r="C177" s="362"/>
      <c r="D177" s="384"/>
      <c r="E177" s="384"/>
      <c r="F177" s="384"/>
      <c r="G177" s="384"/>
      <c r="H177" s="384"/>
      <c r="I177" s="384"/>
      <c r="J177" s="384"/>
      <c r="K177" s="384"/>
      <c r="L177" s="384"/>
      <c r="M177" s="384"/>
      <c r="N177" s="384"/>
      <c r="O177" s="384"/>
      <c r="P177" s="384"/>
      <c r="Q177" s="384"/>
      <c r="R177" s="362"/>
      <c r="S177" s="362"/>
      <c r="T177" s="362"/>
      <c r="U177" s="362"/>
      <c r="V177" s="362"/>
      <c r="W177" s="383"/>
      <c r="X177" s="591"/>
      <c r="Y177" s="1391"/>
      <c r="Z177" s="1387"/>
      <c r="AA177" s="1387"/>
      <c r="AB177" s="1387"/>
      <c r="AC177" s="1387"/>
      <c r="AD177" s="1387"/>
      <c r="AE177" s="1387"/>
      <c r="AF177" s="1391"/>
      <c r="AH177" s="1391"/>
      <c r="AI177" s="1391"/>
      <c r="AJ177" s="1391"/>
      <c r="AK177" s="1391"/>
      <c r="AL177" s="1391"/>
      <c r="AM177" s="1391"/>
    </row>
    <row r="178" spans="3:39">
      <c r="C178" s="362"/>
      <c r="D178" s="384"/>
      <c r="E178" s="384"/>
      <c r="F178" s="384"/>
      <c r="G178" s="384"/>
      <c r="H178" s="384"/>
      <c r="I178" s="384"/>
      <c r="J178" s="384"/>
      <c r="K178" s="384"/>
      <c r="L178" s="384"/>
      <c r="M178" s="384"/>
      <c r="N178" s="384"/>
      <c r="O178" s="384"/>
      <c r="P178" s="384"/>
      <c r="Q178" s="384"/>
      <c r="R178" s="362"/>
      <c r="S178" s="362"/>
      <c r="T178" s="362"/>
      <c r="U178" s="362"/>
      <c r="V178" s="362"/>
      <c r="W178" s="383"/>
      <c r="X178" s="591"/>
      <c r="Y178" s="1391"/>
      <c r="Z178" s="1387"/>
      <c r="AA178" s="1387"/>
      <c r="AB178" s="1387"/>
      <c r="AC178" s="1387"/>
      <c r="AD178" s="1387"/>
      <c r="AE178" s="1387"/>
      <c r="AF178" s="1391"/>
      <c r="AH178" s="1391"/>
      <c r="AI178" s="1391"/>
      <c r="AJ178" s="1391"/>
      <c r="AK178" s="1391"/>
      <c r="AL178" s="1391"/>
      <c r="AM178" s="1391"/>
    </row>
    <row r="179" spans="3:39">
      <c r="C179" s="362"/>
      <c r="D179" s="384"/>
      <c r="E179" s="384"/>
      <c r="F179" s="384"/>
      <c r="G179" s="384"/>
      <c r="H179" s="384"/>
      <c r="I179" s="384"/>
      <c r="J179" s="384"/>
      <c r="K179" s="384"/>
      <c r="L179" s="384"/>
      <c r="M179" s="384"/>
      <c r="N179" s="384"/>
      <c r="O179" s="384"/>
      <c r="P179" s="384"/>
      <c r="Q179" s="384"/>
      <c r="R179" s="362"/>
      <c r="S179" s="362"/>
      <c r="T179" s="362"/>
      <c r="U179" s="362"/>
      <c r="V179" s="362"/>
      <c r="W179" s="383"/>
      <c r="X179" s="591"/>
      <c r="Y179" s="1391"/>
      <c r="Z179" s="1387"/>
      <c r="AA179" s="1387"/>
      <c r="AB179" s="1387"/>
      <c r="AC179" s="1387"/>
      <c r="AD179" s="1387"/>
      <c r="AE179" s="1387"/>
      <c r="AF179" s="1391"/>
      <c r="AH179" s="1391"/>
      <c r="AI179" s="1391"/>
      <c r="AJ179" s="1391"/>
      <c r="AK179" s="1391"/>
      <c r="AL179" s="1391"/>
      <c r="AM179" s="1391"/>
    </row>
    <row r="180" spans="3:39">
      <c r="C180" s="362"/>
      <c r="D180" s="384"/>
      <c r="E180" s="384"/>
      <c r="F180" s="384"/>
      <c r="G180" s="384"/>
      <c r="H180" s="384"/>
      <c r="I180" s="384"/>
      <c r="J180" s="384"/>
      <c r="K180" s="384"/>
      <c r="L180" s="384"/>
      <c r="M180" s="384"/>
      <c r="N180" s="384"/>
      <c r="O180" s="384"/>
      <c r="P180" s="384"/>
      <c r="Q180" s="384"/>
      <c r="R180" s="362"/>
      <c r="S180" s="362"/>
      <c r="T180" s="362"/>
      <c r="U180" s="362"/>
      <c r="V180" s="362"/>
      <c r="W180" s="303"/>
      <c r="Z180" s="1391"/>
      <c r="AA180" s="1391"/>
      <c r="AB180" s="1391"/>
      <c r="AC180" s="1391"/>
      <c r="AD180" s="1391"/>
      <c r="AE180" s="1391"/>
    </row>
    <row r="181" spans="3:39">
      <c r="C181" s="362"/>
      <c r="D181" s="384"/>
      <c r="E181" s="384"/>
      <c r="F181" s="384"/>
      <c r="G181" s="384"/>
      <c r="H181" s="384"/>
      <c r="I181" s="384"/>
      <c r="J181" s="384"/>
      <c r="K181" s="384"/>
      <c r="L181" s="384"/>
      <c r="M181" s="384"/>
      <c r="N181" s="384"/>
      <c r="O181" s="384"/>
      <c r="P181" s="384"/>
      <c r="Q181" s="384"/>
      <c r="R181" s="362"/>
      <c r="S181" s="362"/>
      <c r="T181" s="362"/>
      <c r="U181" s="362"/>
      <c r="V181" s="362"/>
      <c r="W181" s="303"/>
      <c r="Z181" s="1391"/>
      <c r="AA181" s="1391"/>
      <c r="AB181" s="1391"/>
      <c r="AC181" s="1391"/>
      <c r="AD181" s="1391"/>
      <c r="AE181" s="1391"/>
    </row>
    <row r="182" spans="3:39">
      <c r="C182" s="362"/>
      <c r="D182" s="362"/>
      <c r="E182" s="362"/>
      <c r="F182" s="362"/>
      <c r="G182" s="362"/>
      <c r="H182" s="362"/>
      <c r="I182" s="362"/>
      <c r="J182" s="362"/>
      <c r="K182" s="362"/>
      <c r="L182" s="362"/>
      <c r="M182" s="362"/>
      <c r="N182" s="362"/>
      <c r="O182" s="362"/>
      <c r="P182" s="362"/>
      <c r="Q182" s="362"/>
      <c r="R182" s="362"/>
      <c r="S182" s="362"/>
      <c r="T182" s="362"/>
      <c r="U182" s="362"/>
      <c r="V182" s="362"/>
      <c r="W182" s="303"/>
      <c r="Z182" s="1391"/>
      <c r="AA182" s="1391"/>
      <c r="AB182" s="1391"/>
      <c r="AC182" s="1391"/>
      <c r="AD182" s="1391"/>
      <c r="AE182" s="1391"/>
    </row>
    <row r="183" spans="3:39">
      <c r="C183" s="362"/>
      <c r="D183" s="362"/>
      <c r="E183" s="362"/>
      <c r="F183" s="362"/>
      <c r="G183" s="362"/>
      <c r="H183" s="362"/>
      <c r="I183" s="362"/>
      <c r="J183" s="362"/>
      <c r="K183" s="362"/>
      <c r="L183" s="362"/>
      <c r="M183" s="362"/>
      <c r="N183" s="362"/>
      <c r="O183" s="362"/>
      <c r="P183" s="362"/>
      <c r="Q183" s="362"/>
      <c r="R183" s="362"/>
      <c r="S183" s="362"/>
      <c r="T183" s="362"/>
      <c r="U183" s="362"/>
      <c r="V183" s="362"/>
      <c r="W183" s="303"/>
      <c r="Z183" s="1391"/>
      <c r="AA183" s="1391"/>
      <c r="AB183" s="1391"/>
      <c r="AC183" s="1391"/>
      <c r="AD183" s="1391"/>
      <c r="AE183" s="1391"/>
    </row>
    <row r="184" spans="3:39">
      <c r="C184" s="362"/>
      <c r="D184" s="362"/>
      <c r="E184" s="362"/>
      <c r="F184" s="362"/>
      <c r="G184" s="362"/>
      <c r="H184" s="362"/>
      <c r="I184" s="362"/>
      <c r="J184" s="362"/>
      <c r="K184" s="362"/>
      <c r="L184" s="362"/>
      <c r="M184" s="362"/>
      <c r="N184" s="362"/>
      <c r="O184" s="362"/>
      <c r="P184" s="362"/>
      <c r="Q184" s="362"/>
      <c r="R184" s="362"/>
      <c r="S184" s="362"/>
      <c r="T184" s="362"/>
      <c r="U184" s="362"/>
      <c r="V184" s="362"/>
      <c r="W184" s="303"/>
      <c r="Z184" s="1391"/>
      <c r="AA184" s="1391"/>
      <c r="AB184" s="1391"/>
      <c r="AC184" s="1391"/>
      <c r="AD184" s="1391"/>
      <c r="AE184" s="1391"/>
    </row>
    <row r="185" spans="3:39">
      <c r="C185" s="362"/>
      <c r="D185" s="362"/>
      <c r="E185" s="362"/>
      <c r="F185" s="362"/>
      <c r="G185" s="362"/>
      <c r="H185" s="362"/>
      <c r="I185" s="362"/>
      <c r="J185" s="362"/>
      <c r="K185" s="362"/>
      <c r="L185" s="362"/>
      <c r="M185" s="362"/>
      <c r="N185" s="362"/>
      <c r="O185" s="362"/>
      <c r="P185" s="362"/>
      <c r="Q185" s="362"/>
      <c r="R185" s="362"/>
      <c r="S185" s="362"/>
      <c r="T185" s="362"/>
      <c r="U185" s="362"/>
      <c r="V185" s="362"/>
      <c r="W185" s="303"/>
      <c r="Z185" s="1391"/>
      <c r="AA185" s="1391"/>
      <c r="AB185" s="1391"/>
      <c r="AC185" s="1391"/>
      <c r="AD185" s="1391"/>
      <c r="AE185" s="1391"/>
    </row>
    <row r="186" spans="3:39">
      <c r="C186" s="362"/>
      <c r="D186" s="362"/>
      <c r="E186" s="362"/>
      <c r="F186" s="362"/>
      <c r="G186" s="362"/>
      <c r="H186" s="362"/>
      <c r="I186" s="362"/>
      <c r="J186" s="362"/>
      <c r="K186" s="362"/>
      <c r="L186" s="362"/>
      <c r="M186" s="362"/>
      <c r="N186" s="362"/>
      <c r="O186" s="362"/>
      <c r="P186" s="362"/>
      <c r="Q186" s="362"/>
      <c r="R186" s="362"/>
      <c r="S186" s="362"/>
      <c r="T186" s="362"/>
      <c r="U186" s="362"/>
      <c r="V186" s="362"/>
      <c r="W186" s="303"/>
      <c r="Z186" s="1391"/>
      <c r="AA186" s="1391"/>
      <c r="AB186" s="1391"/>
      <c r="AC186" s="1391"/>
      <c r="AD186" s="1391"/>
      <c r="AE186" s="1391"/>
    </row>
    <row r="187" spans="3:39">
      <c r="C187" s="362"/>
      <c r="D187" s="362"/>
      <c r="E187" s="362"/>
      <c r="F187" s="362"/>
      <c r="G187" s="362"/>
      <c r="H187" s="362"/>
      <c r="I187" s="362"/>
      <c r="J187" s="362"/>
      <c r="K187" s="362"/>
      <c r="L187" s="362"/>
      <c r="M187" s="362"/>
      <c r="N187" s="362"/>
      <c r="O187" s="362"/>
      <c r="P187" s="362"/>
      <c r="Q187" s="362"/>
      <c r="R187" s="362"/>
      <c r="S187" s="362"/>
      <c r="T187" s="362"/>
      <c r="U187" s="362"/>
      <c r="V187" s="362"/>
      <c r="W187" s="303"/>
      <c r="Z187" s="1391"/>
      <c r="AA187" s="1391"/>
      <c r="AB187" s="1391"/>
      <c r="AC187" s="1391"/>
      <c r="AD187" s="1391"/>
      <c r="AE187" s="1391"/>
    </row>
    <row r="188" spans="3:39">
      <c r="C188" s="362"/>
      <c r="D188" s="362"/>
      <c r="E188" s="362"/>
      <c r="F188" s="362"/>
      <c r="G188" s="362"/>
      <c r="H188" s="362"/>
      <c r="I188" s="362"/>
      <c r="J188" s="362"/>
      <c r="K188" s="362"/>
      <c r="L188" s="362"/>
      <c r="M188" s="362"/>
      <c r="N188" s="362"/>
      <c r="O188" s="362"/>
      <c r="P188" s="362"/>
      <c r="Q188" s="362"/>
      <c r="R188" s="362"/>
      <c r="S188" s="362"/>
      <c r="T188" s="362"/>
      <c r="U188" s="362"/>
      <c r="V188" s="362"/>
      <c r="W188" s="303"/>
      <c r="Z188" s="1391"/>
      <c r="AA188" s="1391"/>
      <c r="AB188" s="1391"/>
      <c r="AC188" s="1391"/>
      <c r="AD188" s="1391"/>
      <c r="AE188" s="1391"/>
    </row>
    <row r="189" spans="3:39">
      <c r="C189" s="362"/>
      <c r="D189" s="362"/>
      <c r="E189" s="362"/>
      <c r="F189" s="362"/>
      <c r="G189" s="362"/>
      <c r="H189" s="362"/>
      <c r="I189" s="362"/>
      <c r="J189" s="362"/>
      <c r="K189" s="362"/>
      <c r="L189" s="362"/>
      <c r="M189" s="362"/>
      <c r="N189" s="362"/>
      <c r="O189" s="362"/>
      <c r="P189" s="362"/>
      <c r="Q189" s="362"/>
      <c r="R189" s="362"/>
      <c r="S189" s="362"/>
      <c r="T189" s="362"/>
      <c r="U189" s="362"/>
      <c r="V189" s="362"/>
      <c r="W189" s="303"/>
      <c r="Z189" s="1391"/>
      <c r="AA189" s="1391"/>
      <c r="AB189" s="1391"/>
      <c r="AC189" s="1391"/>
      <c r="AD189" s="1391"/>
      <c r="AE189" s="1391"/>
    </row>
    <row r="190" spans="3:39">
      <c r="C190" s="362"/>
      <c r="D190" s="362"/>
      <c r="E190" s="362"/>
      <c r="F190" s="362"/>
      <c r="G190" s="362"/>
      <c r="H190" s="362"/>
      <c r="I190" s="362"/>
      <c r="J190" s="362"/>
      <c r="K190" s="362"/>
      <c r="L190" s="362"/>
      <c r="M190" s="362"/>
      <c r="N190" s="362"/>
      <c r="O190" s="362"/>
      <c r="P190" s="362"/>
      <c r="Q190" s="362"/>
      <c r="R190" s="362"/>
      <c r="S190" s="362"/>
      <c r="T190" s="362"/>
      <c r="U190" s="362"/>
      <c r="V190" s="362"/>
      <c r="W190" s="303"/>
      <c r="Z190" s="1391"/>
      <c r="AA190" s="1391"/>
      <c r="AB190" s="1391"/>
      <c r="AC190" s="1391"/>
      <c r="AD190" s="1391"/>
      <c r="AE190" s="1391"/>
    </row>
    <row r="191" spans="3:39">
      <c r="C191" s="362"/>
      <c r="D191" s="362"/>
      <c r="E191" s="362"/>
      <c r="F191" s="362"/>
      <c r="G191" s="362"/>
      <c r="H191" s="362"/>
      <c r="I191" s="362"/>
      <c r="J191" s="362"/>
      <c r="K191" s="362"/>
      <c r="L191" s="362"/>
      <c r="M191" s="362"/>
      <c r="N191" s="362"/>
      <c r="O191" s="362"/>
      <c r="P191" s="362"/>
      <c r="Q191" s="362"/>
      <c r="R191" s="362"/>
      <c r="S191" s="362"/>
      <c r="T191" s="362"/>
      <c r="U191" s="362"/>
      <c r="V191" s="362"/>
      <c r="W191" s="303"/>
      <c r="Z191" s="1391"/>
      <c r="AA191" s="1391"/>
      <c r="AB191" s="1391"/>
      <c r="AC191" s="1391"/>
      <c r="AD191" s="1391"/>
      <c r="AE191" s="1391"/>
    </row>
    <row r="192" spans="3:39">
      <c r="C192" s="362"/>
      <c r="D192" s="362"/>
      <c r="E192" s="362"/>
      <c r="F192" s="362"/>
      <c r="G192" s="362"/>
      <c r="H192" s="362"/>
      <c r="I192" s="362"/>
      <c r="J192" s="362"/>
      <c r="K192" s="362"/>
      <c r="L192" s="362"/>
      <c r="M192" s="362"/>
      <c r="N192" s="362"/>
      <c r="O192" s="362"/>
      <c r="P192" s="362"/>
      <c r="Q192" s="362"/>
      <c r="R192" s="362"/>
      <c r="S192" s="362"/>
      <c r="T192" s="362"/>
      <c r="U192" s="362"/>
      <c r="V192" s="362"/>
      <c r="W192" s="303"/>
    </row>
    <row r="193" spans="3:23">
      <c r="C193" s="362"/>
      <c r="D193" s="362"/>
      <c r="E193" s="362"/>
      <c r="F193" s="362"/>
      <c r="G193" s="362"/>
      <c r="H193" s="362"/>
      <c r="I193" s="362"/>
      <c r="J193" s="362"/>
      <c r="K193" s="362"/>
      <c r="L193" s="362"/>
      <c r="M193" s="362"/>
      <c r="N193" s="362"/>
      <c r="O193" s="362"/>
      <c r="P193" s="362"/>
      <c r="Q193" s="362"/>
      <c r="R193" s="362"/>
      <c r="S193" s="362"/>
      <c r="T193" s="362"/>
      <c r="U193" s="362"/>
      <c r="V193" s="362"/>
      <c r="W193" s="303"/>
    </row>
    <row r="194" spans="3:23">
      <c r="W194" s="303"/>
    </row>
    <row r="195" spans="3:23">
      <c r="W195" s="303"/>
    </row>
    <row r="196" spans="3:23">
      <c r="W196" s="303"/>
    </row>
    <row r="197" spans="3:23">
      <c r="W197" s="303"/>
    </row>
    <row r="198" spans="3:23">
      <c r="W198" s="303"/>
    </row>
    <row r="199" spans="3:23">
      <c r="W199" s="303"/>
    </row>
    <row r="200" spans="3:23">
      <c r="W200" s="303"/>
    </row>
  </sheetData>
  <mergeCells count="25">
    <mergeCell ref="B83:B84"/>
    <mergeCell ref="C83:C84"/>
    <mergeCell ref="B5:B6"/>
    <mergeCell ref="C5:C6"/>
    <mergeCell ref="AJ1:AZ1"/>
    <mergeCell ref="AJ2:AZ2"/>
    <mergeCell ref="AJ3:AZ3"/>
    <mergeCell ref="AJ4:AZ4"/>
    <mergeCell ref="D56:L56"/>
    <mergeCell ref="A1:U1"/>
    <mergeCell ref="B56:B57"/>
    <mergeCell ref="C56:C57"/>
    <mergeCell ref="AJ11:AJ22"/>
    <mergeCell ref="AJ23:AJ35"/>
    <mergeCell ref="AJ36:AJ48"/>
    <mergeCell ref="AJ5:AK10"/>
    <mergeCell ref="AL9:AP9"/>
    <mergeCell ref="AQ9:AU9"/>
    <mergeCell ref="AV9:AZ9"/>
    <mergeCell ref="AL5:AZ5"/>
    <mergeCell ref="AL6:AZ6"/>
    <mergeCell ref="AL7:AZ7"/>
    <mergeCell ref="AL8:AP8"/>
    <mergeCell ref="AQ8:AU8"/>
    <mergeCell ref="AV8:AZ8"/>
  </mergeCells>
  <pageMargins left="0.78740157480314965" right="0.59055118110236227" top="0.59055118110236227" bottom="0.59055118110236227" header="0.31496062992125984" footer="0.31496062992125984"/>
  <pageSetup paperSize="9" scale="41" fitToHeight="0" orientation="portrait" r:id="rId1"/>
  <headerFooter alignWithMargins="0"/>
  <rowBreaks count="1" manualBreakCount="1">
    <brk id="78" max="22" man="1"/>
  </rowBreaks>
  <ignoredErrors>
    <ignoredError sqref="G13 E13 E21 E23 G21:G22 E85:E91 E93:E101 P85:P91 N85:N91 Q85:Q101 O85:O91 H85:H91 F92:H101 F85:G91 S85:S99 R100:T101 R85:R99 T85:T99 E64:L65 E72:L73 E66:E71 G66:G71 I66:L71 N23 N13 N21 R23 R21:T21 P23 P21 P13 R13 T13 H14:V14 H13:I13 U13:V13 S13 Q13 H22:V22 H21:I21 Q21 Q23 U21:V21 U23:V23 O21 O13 O23 I16:I20 H15:I15 L15 L16:L20 L21:M21 L13:M13 T15 R15 P15 N15 N16:N20 P16:P20 R16:R20 T16:T20 V15 V16:V20 L23:M23 G23 P93:P101 N93:N99 O93:O101 E74:L74 H7:H12 H16 H17:H20 Q7:Q12 O7:O12 T23" 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>
    <pageSetUpPr fitToPage="1"/>
  </sheetPr>
  <dimension ref="A1:CU100"/>
  <sheetViews>
    <sheetView view="pageBreakPreview" zoomScaleNormal="100" zoomScaleSheetLayoutView="100" workbookViewId="0">
      <selection activeCell="M65" sqref="M65"/>
    </sheetView>
  </sheetViews>
  <sheetFormatPr baseColWidth="10" defaultRowHeight="12.75"/>
  <cols>
    <col min="1" max="1" width="5.28515625" style="2" customWidth="1"/>
    <col min="2" max="2" width="20.42578125" customWidth="1"/>
    <col min="3" max="6" width="14.85546875" customWidth="1"/>
    <col min="7" max="7" width="18.140625" customWidth="1"/>
    <col min="8" max="8" width="4.7109375" style="1330" customWidth="1"/>
    <col min="9" max="10" width="6" style="1329" customWidth="1"/>
    <col min="11" max="11" width="9.140625" style="1329" bestFit="1" customWidth="1"/>
    <col min="12" max="12" width="20.42578125" style="1329" bestFit="1" customWidth="1"/>
    <col min="13" max="13" width="11.140625" style="1329" bestFit="1" customWidth="1"/>
    <col min="14" max="14" width="16.42578125" style="1329" bestFit="1" customWidth="1"/>
    <col min="15" max="15" width="12.42578125" style="1329" bestFit="1" customWidth="1"/>
    <col min="16" max="16" width="19.7109375" style="1329" bestFit="1" customWidth="1"/>
    <col min="17" max="17" width="8.85546875" style="1329" bestFit="1" customWidth="1"/>
    <col min="18" max="24" width="11" style="1329" customWidth="1"/>
    <col min="25" max="25" width="11" style="1398" customWidth="1"/>
    <col min="26" max="27" width="11" style="1333" customWidth="1"/>
    <col min="28" max="29" width="11.42578125" style="1333"/>
  </cols>
  <sheetData>
    <row r="1" spans="1:33" s="2" customFormat="1" ht="15">
      <c r="A1" s="38" t="s">
        <v>120</v>
      </c>
      <c r="C1" s="32"/>
      <c r="D1" s="32"/>
      <c r="E1" s="32"/>
      <c r="F1" s="32"/>
      <c r="G1" s="32"/>
      <c r="H1" s="1330"/>
      <c r="I1" s="1329"/>
      <c r="J1" s="1329"/>
      <c r="K1" s="1329"/>
      <c r="L1" s="1884" t="s">
        <v>166</v>
      </c>
      <c r="M1" s="1884"/>
      <c r="N1" s="1884"/>
      <c r="O1" s="1884"/>
      <c r="P1" s="1884"/>
      <c r="Q1" s="1884"/>
      <c r="R1" s="1397"/>
      <c r="S1" s="1329"/>
      <c r="T1" s="1329"/>
      <c r="U1" s="1329"/>
      <c r="V1" s="1398"/>
      <c r="W1" s="1398"/>
      <c r="X1" s="1398"/>
      <c r="Y1" s="1398"/>
      <c r="Z1" s="1333"/>
      <c r="AA1" s="1333"/>
      <c r="AB1" s="1333"/>
      <c r="AC1" s="1333"/>
      <c r="AD1"/>
      <c r="AE1"/>
      <c r="AF1"/>
      <c r="AG1"/>
    </row>
    <row r="2" spans="1:33" s="2" customFormat="1" ht="15">
      <c r="B2" s="38"/>
      <c r="C2" s="32"/>
      <c r="D2" s="32"/>
      <c r="E2" s="32"/>
      <c r="F2" s="32"/>
      <c r="G2" s="32"/>
      <c r="H2" s="1330"/>
      <c r="I2" s="1329"/>
      <c r="J2" s="1329"/>
      <c r="K2" s="1329"/>
      <c r="L2" s="1885" t="s">
        <v>282</v>
      </c>
      <c r="M2" s="1885" t="s">
        <v>50</v>
      </c>
      <c r="N2" s="1886"/>
      <c r="O2" s="1886"/>
      <c r="P2" s="1886"/>
      <c r="Q2" s="1886"/>
      <c r="R2" s="1497"/>
      <c r="S2" s="1329"/>
      <c r="T2" s="1329"/>
      <c r="U2" s="1329"/>
      <c r="V2" s="1398"/>
      <c r="W2" s="1398"/>
      <c r="X2" s="1398"/>
      <c r="Y2" s="1398"/>
      <c r="Z2" s="1333"/>
      <c r="AA2" s="1333"/>
      <c r="AB2" s="1333"/>
      <c r="AC2" s="1333"/>
      <c r="AD2"/>
      <c r="AE2"/>
      <c r="AF2"/>
      <c r="AG2"/>
    </row>
    <row r="3" spans="1:33" s="2" customFormat="1" ht="15">
      <c r="A3" s="750" t="s">
        <v>121</v>
      </c>
      <c r="C3" s="32"/>
      <c r="D3" s="32"/>
      <c r="E3" s="32"/>
      <c r="F3" s="32"/>
      <c r="G3" s="32"/>
      <c r="H3" s="1330"/>
      <c r="I3" s="1329"/>
      <c r="J3" s="1329"/>
      <c r="K3" s="1329"/>
      <c r="L3" s="1885" t="s">
        <v>261</v>
      </c>
      <c r="M3" s="1885" t="s">
        <v>50</v>
      </c>
      <c r="N3" s="1886"/>
      <c r="O3" s="1886"/>
      <c r="P3" s="1886"/>
      <c r="Q3" s="1886"/>
      <c r="R3" s="1497"/>
      <c r="S3" s="1329"/>
      <c r="T3" s="1329"/>
      <c r="U3" s="1329"/>
      <c r="V3" s="1398"/>
      <c r="W3" s="1398"/>
      <c r="X3" s="1398"/>
      <c r="Y3" s="1398"/>
      <c r="Z3" s="1333"/>
      <c r="AA3" s="1333"/>
      <c r="AB3" s="1333"/>
      <c r="AC3" s="1333"/>
      <c r="AD3"/>
      <c r="AE3"/>
      <c r="AF3"/>
      <c r="AG3"/>
    </row>
    <row r="4" spans="1:33" s="2" customFormat="1" ht="13.5" thickBot="1">
      <c r="B4" s="32"/>
      <c r="C4" s="32"/>
      <c r="D4" s="32"/>
      <c r="E4" s="32"/>
      <c r="F4" s="32"/>
      <c r="G4" s="32"/>
      <c r="H4" s="1330"/>
      <c r="I4" s="1329"/>
      <c r="J4" s="1329"/>
      <c r="K4" s="1329"/>
      <c r="L4" s="1885" t="s">
        <v>285</v>
      </c>
      <c r="M4" s="1885" t="s">
        <v>50</v>
      </c>
      <c r="N4" s="1886"/>
      <c r="O4" s="1886"/>
      <c r="P4" s="1886"/>
      <c r="Q4" s="1886"/>
      <c r="R4" s="1497"/>
      <c r="S4" s="1329"/>
      <c r="T4" s="1329"/>
      <c r="U4" s="1329"/>
      <c r="V4" s="1398"/>
      <c r="W4" s="1398"/>
      <c r="X4" s="1398"/>
      <c r="Y4" s="1398"/>
      <c r="Z4" s="1333"/>
      <c r="AA4" s="1333"/>
      <c r="AB4" s="1333"/>
      <c r="AC4" s="1333"/>
      <c r="AD4"/>
      <c r="AE4"/>
      <c r="AF4"/>
      <c r="AG4"/>
    </row>
    <row r="5" spans="1:33">
      <c r="B5" s="1662" t="s">
        <v>122</v>
      </c>
      <c r="C5" s="1663" t="s">
        <v>123</v>
      </c>
      <c r="D5" s="1664" t="s">
        <v>124</v>
      </c>
      <c r="E5" s="1663" t="s">
        <v>125</v>
      </c>
      <c r="F5" s="1891" t="s">
        <v>248</v>
      </c>
      <c r="G5" s="1665" t="s">
        <v>50</v>
      </c>
      <c r="L5" s="1885" t="s">
        <v>291</v>
      </c>
      <c r="M5" s="1885" t="s">
        <v>50</v>
      </c>
      <c r="N5" s="1886"/>
      <c r="O5" s="1886"/>
      <c r="P5" s="1886"/>
      <c r="Q5" s="1886"/>
      <c r="R5" s="1497"/>
      <c r="V5" s="1398"/>
      <c r="W5" s="1398"/>
      <c r="X5" s="1398"/>
    </row>
    <row r="6" spans="1:33" ht="13.5" customHeight="1" thickBot="1">
      <c r="B6" s="1666" t="s">
        <v>86</v>
      </c>
      <c r="C6" s="1667"/>
      <c r="D6" s="1668"/>
      <c r="E6" s="1667"/>
      <c r="F6" s="1892"/>
      <c r="G6" s="1669" t="s">
        <v>126</v>
      </c>
      <c r="L6" s="1885" t="s">
        <v>281</v>
      </c>
      <c r="M6" s="1885" t="s">
        <v>50</v>
      </c>
      <c r="N6" s="1886"/>
      <c r="O6" s="1886"/>
      <c r="P6" s="1886"/>
      <c r="Q6" s="1886"/>
      <c r="R6" s="1497"/>
      <c r="V6" s="1398"/>
      <c r="W6" s="1398"/>
      <c r="X6" s="1398"/>
    </row>
    <row r="7" spans="1:33" s="2" customFormat="1" ht="15" customHeight="1">
      <c r="B7" s="39" t="s">
        <v>89</v>
      </c>
      <c r="C7" s="1201">
        <v>2298.3914006699902</v>
      </c>
      <c r="D7" s="1201">
        <v>714.44095894000088</v>
      </c>
      <c r="E7" s="1201">
        <v>876.29915045999826</v>
      </c>
      <c r="F7" s="1202">
        <v>89.958934889999981</v>
      </c>
      <c r="G7" s="1207">
        <f t="shared" ref="G7:G18" si="0">SUM(C7:F7)</f>
        <v>3979.0904449599889</v>
      </c>
      <c r="H7" s="1330"/>
      <c r="I7" s="1399"/>
      <c r="J7" s="1399"/>
      <c r="K7" s="1329"/>
      <c r="L7" s="1893" t="s">
        <v>290</v>
      </c>
      <c r="M7" s="1894" t="s">
        <v>283</v>
      </c>
      <c r="N7" s="1894"/>
      <c r="O7" s="1894"/>
      <c r="P7" s="1894"/>
      <c r="Q7" s="1894"/>
      <c r="R7" s="1397"/>
      <c r="S7" s="1329"/>
      <c r="T7" s="1329"/>
      <c r="U7" s="1329"/>
      <c r="V7" s="1398"/>
      <c r="W7" s="1398"/>
      <c r="X7" s="1398"/>
      <c r="Y7" s="1398"/>
      <c r="Z7" s="1333"/>
      <c r="AA7" s="1333"/>
      <c r="AB7" s="1333"/>
      <c r="AC7" s="1333"/>
      <c r="AD7"/>
      <c r="AE7"/>
      <c r="AF7"/>
      <c r="AG7"/>
    </row>
    <row r="8" spans="1:33" s="2" customFormat="1" ht="15" customHeight="1">
      <c r="B8" s="39" t="s">
        <v>90</v>
      </c>
      <c r="C8" s="1201">
        <v>2104.7737968599995</v>
      </c>
      <c r="D8" s="1201">
        <v>712.8768084300076</v>
      </c>
      <c r="E8" s="1201">
        <v>857.12588339000274</v>
      </c>
      <c r="F8" s="1202">
        <v>84.90175004999999</v>
      </c>
      <c r="G8" s="1207">
        <f>SUM(C8:F8)</f>
        <v>3759.67823873001</v>
      </c>
      <c r="H8" s="1330"/>
      <c r="I8" s="1399"/>
      <c r="J8" s="1399"/>
      <c r="K8" s="1329"/>
      <c r="L8" s="1893"/>
      <c r="M8" s="1894" t="s">
        <v>263</v>
      </c>
      <c r="N8" s="1894"/>
      <c r="O8" s="1894"/>
      <c r="P8" s="1894"/>
      <c r="Q8" s="1894"/>
      <c r="R8" s="1397"/>
      <c r="S8" s="1329"/>
      <c r="T8" s="1329"/>
      <c r="U8" s="1329"/>
      <c r="V8" s="1398"/>
      <c r="W8" s="1398"/>
      <c r="X8" s="1398"/>
      <c r="Y8" s="1398"/>
      <c r="Z8" s="1333"/>
      <c r="AA8" s="1333"/>
      <c r="AB8" s="1333"/>
      <c r="AC8" s="1333"/>
      <c r="AD8"/>
      <c r="AE8"/>
      <c r="AF8"/>
      <c r="AG8"/>
    </row>
    <row r="9" spans="1:33" s="2" customFormat="1" ht="15" customHeight="1">
      <c r="B9" s="39" t="s">
        <v>91</v>
      </c>
      <c r="C9" s="1201">
        <v>2379.2691016700055</v>
      </c>
      <c r="D9" s="1201">
        <v>736.74624158000472</v>
      </c>
      <c r="E9" s="1201">
        <v>893.13348316000508</v>
      </c>
      <c r="F9" s="1202">
        <v>88.397307990000058</v>
      </c>
      <c r="G9" s="1207">
        <f t="shared" si="0"/>
        <v>4097.546134400015</v>
      </c>
      <c r="H9" s="1330"/>
      <c r="I9" s="1399"/>
      <c r="J9" s="1399"/>
      <c r="K9" s="1329"/>
      <c r="L9" s="1893"/>
      <c r="M9" s="1894" t="s">
        <v>292</v>
      </c>
      <c r="N9" s="1894"/>
      <c r="O9" s="1894"/>
      <c r="P9" s="1894"/>
      <c r="Q9" s="1894"/>
      <c r="R9" s="1397"/>
      <c r="S9" s="1329"/>
      <c r="T9" s="1329"/>
      <c r="U9" s="1329"/>
      <c r="V9" s="1398"/>
      <c r="W9" s="1398"/>
      <c r="X9" s="1398"/>
      <c r="Y9" s="1398"/>
      <c r="Z9" s="1333"/>
      <c r="AA9" s="1333"/>
      <c r="AB9" s="1333"/>
      <c r="AC9" s="1333"/>
      <c r="AD9"/>
      <c r="AE9"/>
      <c r="AF9"/>
      <c r="AG9"/>
    </row>
    <row r="10" spans="1:33" s="2" customFormat="1" ht="15" customHeight="1">
      <c r="B10" s="39" t="s">
        <v>92</v>
      </c>
      <c r="C10" s="1201">
        <v>2285.380035429997</v>
      </c>
      <c r="D10" s="1201">
        <v>710.32688190001113</v>
      </c>
      <c r="E10" s="1201">
        <v>852.08416099000488</v>
      </c>
      <c r="F10" s="1202">
        <v>89.387296470000138</v>
      </c>
      <c r="G10" s="1207">
        <f t="shared" si="0"/>
        <v>3937.1783747900126</v>
      </c>
      <c r="H10" s="1330"/>
      <c r="I10" s="1399"/>
      <c r="J10" s="1399"/>
      <c r="K10" s="1329"/>
      <c r="L10" s="1893"/>
      <c r="M10" s="1400" t="s">
        <v>295</v>
      </c>
      <c r="N10" s="1400" t="s">
        <v>294</v>
      </c>
      <c r="O10" s="1400" t="s">
        <v>296</v>
      </c>
      <c r="P10" s="1400" t="s">
        <v>293</v>
      </c>
      <c r="Q10" s="1400" t="s">
        <v>50</v>
      </c>
      <c r="R10" s="1397"/>
      <c r="S10" s="1329"/>
      <c r="T10" s="1329"/>
      <c r="U10" s="1329"/>
      <c r="V10" s="1398"/>
      <c r="W10" s="1398"/>
      <c r="X10" s="1398"/>
      <c r="Y10" s="1398"/>
      <c r="Z10" s="1333"/>
      <c r="AA10" s="1333"/>
      <c r="AB10" s="1333"/>
      <c r="AC10" s="1333"/>
      <c r="AD10"/>
      <c r="AE10"/>
      <c r="AF10"/>
      <c r="AG10"/>
    </row>
    <row r="11" spans="1:33" s="2" customFormat="1" ht="15" customHeight="1">
      <c r="B11" s="39" t="s">
        <v>93</v>
      </c>
      <c r="C11" s="1201">
        <v>2422.7733766700117</v>
      </c>
      <c r="D11" s="1201">
        <v>677.51566468000442</v>
      </c>
      <c r="E11" s="1201">
        <v>849.44012351999436</v>
      </c>
      <c r="F11" s="1202">
        <v>93.653221779999924</v>
      </c>
      <c r="G11" s="1207">
        <f t="shared" si="0"/>
        <v>4043.3823866500106</v>
      </c>
      <c r="H11" s="1330"/>
      <c r="I11" s="1399"/>
      <c r="J11" s="1399"/>
      <c r="K11" s="1329"/>
      <c r="L11" s="1401" t="s">
        <v>319</v>
      </c>
      <c r="M11" s="1402">
        <v>2298.3914006699947</v>
      </c>
      <c r="N11" s="1402">
        <v>714.44095894000088</v>
      </c>
      <c r="O11" s="1402">
        <v>876.29915045999826</v>
      </c>
      <c r="P11" s="1402">
        <v>89.958934889999981</v>
      </c>
      <c r="Q11" s="1402">
        <v>3979.0904449600403</v>
      </c>
      <c r="R11" s="1397"/>
      <c r="S11" s="1329"/>
      <c r="T11" s="1329"/>
      <c r="U11" s="1329"/>
      <c r="V11" s="1398"/>
      <c r="W11" s="1398"/>
      <c r="X11" s="1398"/>
      <c r="Y11" s="1398"/>
      <c r="Z11" s="1333"/>
      <c r="AA11" s="1333"/>
      <c r="AB11" s="1333"/>
      <c r="AC11" s="1333"/>
      <c r="AD11"/>
      <c r="AE11"/>
      <c r="AF11"/>
      <c r="AG11"/>
    </row>
    <row r="12" spans="1:33" s="2" customFormat="1" ht="15" customHeight="1">
      <c r="B12" s="39" t="s">
        <v>94</v>
      </c>
      <c r="C12" s="1201">
        <v>2328.1220928099983</v>
      </c>
      <c r="D12" s="1201">
        <v>634.99514505000104</v>
      </c>
      <c r="E12" s="1201">
        <v>824.96163622999279</v>
      </c>
      <c r="F12" s="1202">
        <v>94.95694103000011</v>
      </c>
      <c r="G12" s="1207">
        <f t="shared" si="0"/>
        <v>3883.0358151199925</v>
      </c>
      <c r="H12" s="1330"/>
      <c r="I12" s="1399"/>
      <c r="J12" s="1399"/>
      <c r="K12" s="1329"/>
      <c r="L12" s="1401" t="s">
        <v>320</v>
      </c>
      <c r="M12" s="1402">
        <v>2104.7737968599995</v>
      </c>
      <c r="N12" s="1402">
        <v>712.8768084300076</v>
      </c>
      <c r="O12" s="1402">
        <v>857.12588339000274</v>
      </c>
      <c r="P12" s="1402">
        <v>84.90175004999999</v>
      </c>
      <c r="Q12" s="1402">
        <v>3759.678238729965</v>
      </c>
      <c r="R12" s="1397"/>
      <c r="S12" s="1329"/>
      <c r="T12" s="1329"/>
      <c r="U12" s="1329"/>
      <c r="V12" s="1398"/>
      <c r="W12" s="1398"/>
      <c r="X12" s="1398"/>
      <c r="Y12" s="1398"/>
      <c r="Z12" s="1333"/>
      <c r="AA12" s="1333"/>
      <c r="AB12" s="1333"/>
      <c r="AC12" s="1333"/>
      <c r="AD12"/>
      <c r="AE12"/>
      <c r="AF12"/>
      <c r="AG12"/>
    </row>
    <row r="13" spans="1:33" s="2" customFormat="1" ht="15" customHeight="1">
      <c r="B13" s="39" t="s">
        <v>96</v>
      </c>
      <c r="C13" s="1201">
        <v>2368.7761928600021</v>
      </c>
      <c r="D13" s="1201">
        <v>634.11159274999807</v>
      </c>
      <c r="E13" s="1201">
        <v>827.89438704999907</v>
      </c>
      <c r="F13" s="1202">
        <v>97.833604939999887</v>
      </c>
      <c r="G13" s="1207">
        <f t="shared" si="0"/>
        <v>3928.6157775999995</v>
      </c>
      <c r="H13" s="1330"/>
      <c r="I13" s="1399"/>
      <c r="J13" s="1399"/>
      <c r="K13" s="1329"/>
      <c r="L13" s="1401" t="s">
        <v>321</v>
      </c>
      <c r="M13" s="1402">
        <v>2379.2691016700055</v>
      </c>
      <c r="N13" s="1402">
        <v>736.74624158000472</v>
      </c>
      <c r="O13" s="1402">
        <v>893.13348316000508</v>
      </c>
      <c r="P13" s="1402">
        <v>88.397307990000058</v>
      </c>
      <c r="Q13" s="1402">
        <v>4097.5461344000178</v>
      </c>
      <c r="R13" s="1397"/>
      <c r="S13" s="1329"/>
      <c r="T13" s="1329"/>
      <c r="U13" s="1329"/>
      <c r="V13" s="1398"/>
      <c r="W13" s="1398"/>
      <c r="X13" s="1398"/>
      <c r="Y13" s="1398"/>
      <c r="Z13" s="1333"/>
      <c r="AA13" s="1333"/>
      <c r="AB13" s="1333"/>
      <c r="AC13" s="1333"/>
      <c r="AD13"/>
      <c r="AE13"/>
      <c r="AF13"/>
      <c r="AG13"/>
    </row>
    <row r="14" spans="1:33" s="2" customFormat="1" ht="15" customHeight="1">
      <c r="B14" s="39" t="s">
        <v>97</v>
      </c>
      <c r="C14" s="1201">
        <v>2382.405098279994</v>
      </c>
      <c r="D14" s="1201">
        <v>631.92940422999959</v>
      </c>
      <c r="E14" s="1201">
        <v>837.17726310000205</v>
      </c>
      <c r="F14" s="1202">
        <v>98.66027073000005</v>
      </c>
      <c r="G14" s="1207">
        <f t="shared" si="0"/>
        <v>3950.1720363399954</v>
      </c>
      <c r="H14" s="1330"/>
      <c r="I14" s="1399"/>
      <c r="J14" s="1399"/>
      <c r="K14" s="1329"/>
      <c r="L14" s="1401" t="s">
        <v>322</v>
      </c>
      <c r="M14" s="1402">
        <v>2285.380035429997</v>
      </c>
      <c r="N14" s="1402">
        <v>710.32688190001113</v>
      </c>
      <c r="O14" s="1402">
        <v>852.08416099000488</v>
      </c>
      <c r="P14" s="1402">
        <v>89.387296470000138</v>
      </c>
      <c r="Q14" s="1402">
        <v>3937.1783747900163</v>
      </c>
      <c r="R14" s="1397"/>
      <c r="S14" s="1329"/>
      <c r="T14" s="1329"/>
      <c r="U14" s="1329"/>
      <c r="V14" s="1398"/>
      <c r="W14" s="1398"/>
      <c r="X14" s="1398"/>
      <c r="Y14" s="1398"/>
      <c r="Z14" s="1333"/>
      <c r="AA14" s="1333"/>
      <c r="AB14" s="1333"/>
      <c r="AC14" s="1333"/>
      <c r="AD14"/>
      <c r="AE14"/>
      <c r="AF14"/>
      <c r="AG14"/>
    </row>
    <row r="15" spans="1:33" s="2" customFormat="1" ht="15" customHeight="1">
      <c r="B15" s="39" t="s">
        <v>98</v>
      </c>
      <c r="C15" s="1201">
        <v>2279.5478696800019</v>
      </c>
      <c r="D15" s="1201">
        <v>632.80889891999777</v>
      </c>
      <c r="E15" s="1201">
        <v>835.44563955000331</v>
      </c>
      <c r="F15" s="1202">
        <v>96.296831019999928</v>
      </c>
      <c r="G15" s="1207">
        <f t="shared" si="0"/>
        <v>3844.0992391700029</v>
      </c>
      <c r="H15" s="1330"/>
      <c r="I15" s="1399"/>
      <c r="J15" s="1399"/>
      <c r="K15" s="1329"/>
      <c r="L15" s="1401" t="s">
        <v>323</v>
      </c>
      <c r="M15" s="1402">
        <v>2422.7733766700117</v>
      </c>
      <c r="N15" s="1402">
        <v>677.51566468000442</v>
      </c>
      <c r="O15" s="1402">
        <v>849.44012351999436</v>
      </c>
      <c r="P15" s="1402">
        <v>93.653221779999924</v>
      </c>
      <c r="Q15" s="1402">
        <v>4043.382386649992</v>
      </c>
      <c r="R15" s="1397"/>
      <c r="S15" s="1329"/>
      <c r="T15" s="1329"/>
      <c r="U15" s="1329"/>
      <c r="V15" s="1398"/>
      <c r="W15" s="1398"/>
      <c r="X15" s="1398"/>
      <c r="Y15" s="1398"/>
      <c r="Z15" s="1333"/>
      <c r="AA15" s="1333"/>
      <c r="AB15" s="1333"/>
      <c r="AC15" s="1333"/>
      <c r="AD15"/>
      <c r="AE15"/>
      <c r="AF15"/>
      <c r="AG15"/>
    </row>
    <row r="16" spans="1:33" s="2" customFormat="1" ht="15" customHeight="1">
      <c r="B16" s="39" t="s">
        <v>99</v>
      </c>
      <c r="C16" s="1201">
        <v>2402.9918341200087</v>
      </c>
      <c r="D16" s="1201">
        <v>654.69647887999565</v>
      </c>
      <c r="E16" s="1201">
        <v>837.49085777999971</v>
      </c>
      <c r="F16" s="1202">
        <v>94.894148379999876</v>
      </c>
      <c r="G16" s="1207">
        <f t="shared" si="0"/>
        <v>3990.0733191600038</v>
      </c>
      <c r="H16" s="1330"/>
      <c r="I16" s="1399"/>
      <c r="J16" s="1399"/>
      <c r="K16" s="1329"/>
      <c r="L16" s="1401" t="s">
        <v>324</v>
      </c>
      <c r="M16" s="1402">
        <v>2328.1220928099983</v>
      </c>
      <c r="N16" s="1402">
        <v>634.99514505000104</v>
      </c>
      <c r="O16" s="1402">
        <v>824.96163622999279</v>
      </c>
      <c r="P16" s="1402">
        <v>94.95694103000011</v>
      </c>
      <c r="Q16" s="1402">
        <v>3883.0358151200026</v>
      </c>
      <c r="R16" s="1397"/>
      <c r="S16" s="1329"/>
      <c r="T16" s="1329"/>
      <c r="U16" s="1329"/>
      <c r="V16" s="1398"/>
      <c r="W16" s="1398"/>
      <c r="X16" s="1398"/>
      <c r="Y16" s="1398"/>
      <c r="Z16" s="1333"/>
      <c r="AA16" s="1333"/>
      <c r="AB16" s="1333"/>
      <c r="AC16" s="1333"/>
      <c r="AD16"/>
      <c r="AE16"/>
      <c r="AF16"/>
      <c r="AG16"/>
    </row>
    <row r="17" spans="2:33" s="2" customFormat="1" ht="15" customHeight="1">
      <c r="B17" s="39" t="s">
        <v>100</v>
      </c>
      <c r="C17" s="1201">
        <v>2340.0403431399918</v>
      </c>
      <c r="D17" s="1201">
        <v>670.88971749000075</v>
      </c>
      <c r="E17" s="1201">
        <v>841.18413079000243</v>
      </c>
      <c r="F17" s="1202">
        <v>87.73294632000011</v>
      </c>
      <c r="G17" s="1207">
        <f t="shared" si="0"/>
        <v>3939.8471377399956</v>
      </c>
      <c r="H17" s="1330"/>
      <c r="I17" s="1399"/>
      <c r="J17" s="1399"/>
      <c r="K17" s="1329"/>
      <c r="L17" s="1401" t="s">
        <v>325</v>
      </c>
      <c r="M17" s="1402">
        <v>2368.7761928600021</v>
      </c>
      <c r="N17" s="1402">
        <v>634.11159274999807</v>
      </c>
      <c r="O17" s="1402">
        <v>827.89438704999907</v>
      </c>
      <c r="P17" s="1402">
        <v>97.833604939999887</v>
      </c>
      <c r="Q17" s="1402">
        <v>3928.6157775999714</v>
      </c>
      <c r="R17" s="1397"/>
      <c r="S17" s="1329"/>
      <c r="T17" s="1329"/>
      <c r="U17" s="1329"/>
      <c r="V17" s="1398"/>
      <c r="W17" s="1398"/>
      <c r="X17" s="1398"/>
      <c r="Y17" s="1398"/>
      <c r="Z17" s="1333"/>
      <c r="AA17" s="1333"/>
      <c r="AB17" s="1333"/>
      <c r="AC17" s="1333"/>
      <c r="AD17"/>
      <c r="AE17"/>
      <c r="AF17"/>
      <c r="AG17"/>
    </row>
    <row r="18" spans="2:33" s="2" customFormat="1" ht="15" customHeight="1" thickBot="1">
      <c r="B18" s="40" t="s">
        <v>101</v>
      </c>
      <c r="C18" s="1203">
        <v>2412.0176587199999</v>
      </c>
      <c r="D18" s="1203">
        <v>711.56308381000224</v>
      </c>
      <c r="E18" s="1203">
        <v>854.63290387999905</v>
      </c>
      <c r="F18" s="1204">
        <v>89.805367909999973</v>
      </c>
      <c r="G18" s="1208">
        <f t="shared" si="0"/>
        <v>4068.0190143200011</v>
      </c>
      <c r="H18" s="1330"/>
      <c r="I18" s="1399"/>
      <c r="J18" s="1399"/>
      <c r="K18" s="1329"/>
      <c r="L18" s="1401" t="s">
        <v>326</v>
      </c>
      <c r="M18" s="1402">
        <v>2382.405098279994</v>
      </c>
      <c r="N18" s="1402">
        <v>631.92940422999959</v>
      </c>
      <c r="O18" s="1402">
        <v>837.17726310000205</v>
      </c>
      <c r="P18" s="1402">
        <v>98.66027073000005</v>
      </c>
      <c r="Q18" s="1402">
        <v>3950.1720363400273</v>
      </c>
      <c r="R18" s="1397"/>
      <c r="S18" s="1329"/>
      <c r="T18" s="1329"/>
      <c r="U18" s="1329"/>
      <c r="V18" s="1398"/>
      <c r="W18" s="1398"/>
      <c r="X18" s="1398"/>
      <c r="Y18" s="1398"/>
      <c r="Z18" s="1333"/>
      <c r="AA18" s="1333"/>
      <c r="AB18" s="1333"/>
      <c r="AC18" s="1333"/>
      <c r="AD18"/>
      <c r="AE18"/>
      <c r="AF18"/>
      <c r="AG18"/>
    </row>
    <row r="19" spans="2:33" s="2" customFormat="1" ht="24" customHeight="1" thickTop="1">
      <c r="B19" s="1887" t="s">
        <v>127</v>
      </c>
      <c r="C19" s="1205">
        <f>SUM(C7:C18)</f>
        <v>28004.48880091</v>
      </c>
      <c r="D19" s="1205">
        <f>SUM(D7:D18)</f>
        <v>8122.9008766600236</v>
      </c>
      <c r="E19" s="1205">
        <f>SUM(E7:E18)</f>
        <v>10186.869619900006</v>
      </c>
      <c r="F19" s="1206">
        <f>SUM(F7:F18)</f>
        <v>1106.4786215099998</v>
      </c>
      <c r="G19" s="1889">
        <f>SUM(G7:G18)</f>
        <v>47420.737918980027</v>
      </c>
      <c r="H19" s="1330"/>
      <c r="I19" s="1329"/>
      <c r="J19" s="1329"/>
      <c r="K19" s="1329"/>
      <c r="L19" s="1401" t="s">
        <v>327</v>
      </c>
      <c r="M19" s="1402">
        <v>2279.5478696800019</v>
      </c>
      <c r="N19" s="1402">
        <v>632.80889891999777</v>
      </c>
      <c r="O19" s="1402">
        <v>835.44563955000331</v>
      </c>
      <c r="P19" s="1402">
        <v>96.296831019999928</v>
      </c>
      <c r="Q19" s="1402">
        <v>3844.099239169982</v>
      </c>
      <c r="R19" s="1397"/>
      <c r="S19" s="1329"/>
      <c r="T19" s="1329"/>
      <c r="U19" s="1329"/>
      <c r="V19" s="1398"/>
      <c r="W19" s="1398"/>
      <c r="X19" s="1398"/>
      <c r="Y19" s="1398"/>
      <c r="Z19" s="1333"/>
      <c r="AA19" s="1333"/>
      <c r="AB19" s="1333"/>
      <c r="AC19" s="1333"/>
      <c r="AD19"/>
      <c r="AE19"/>
      <c r="AF19"/>
      <c r="AG19"/>
    </row>
    <row r="20" spans="2:33" s="2" customFormat="1" ht="21.75" customHeight="1" thickBot="1">
      <c r="B20" s="1888"/>
      <c r="C20" s="41">
        <f>C19/G19</f>
        <v>0.59055362758708307</v>
      </c>
      <c r="D20" s="41">
        <f>D19/G19</f>
        <v>0.17129427404816605</v>
      </c>
      <c r="E20" s="41">
        <f>E19/G19</f>
        <v>0.21481887602222946</v>
      </c>
      <c r="F20" s="42">
        <f>F19/G19</f>
        <v>2.333322234252147E-2</v>
      </c>
      <c r="G20" s="1890"/>
      <c r="H20" s="1330"/>
      <c r="I20" s="1329"/>
      <c r="J20" s="1329"/>
      <c r="K20" s="1329"/>
      <c r="L20" s="1401" t="s">
        <v>328</v>
      </c>
      <c r="M20" s="1402">
        <v>2402.9918341200087</v>
      </c>
      <c r="N20" s="1402">
        <v>654.69647887999565</v>
      </c>
      <c r="O20" s="1402">
        <v>837.49085777999971</v>
      </c>
      <c r="P20" s="1402">
        <v>94.894148379999876</v>
      </c>
      <c r="Q20" s="1402">
        <v>3990.0733191599566</v>
      </c>
      <c r="R20" s="1397"/>
      <c r="S20" s="1329"/>
      <c r="T20" s="1329"/>
      <c r="U20" s="1329"/>
      <c r="V20" s="1398"/>
      <c r="W20" s="1398"/>
      <c r="X20" s="1398"/>
      <c r="Y20" s="1398"/>
      <c r="Z20" s="1333"/>
      <c r="AA20" s="1333"/>
      <c r="AB20" s="1333"/>
      <c r="AC20" s="1333"/>
      <c r="AD20"/>
      <c r="AE20"/>
      <c r="AF20"/>
      <c r="AG20"/>
    </row>
    <row r="21" spans="2:33" s="2" customFormat="1">
      <c r="C21" s="35"/>
      <c r="H21" s="1330"/>
      <c r="I21" s="1329"/>
      <c r="J21" s="1329"/>
      <c r="K21" s="1329"/>
      <c r="L21" s="1401" t="s">
        <v>329</v>
      </c>
      <c r="M21" s="1402">
        <v>2340.0403431399918</v>
      </c>
      <c r="N21" s="1402">
        <v>670.88971749000075</v>
      </c>
      <c r="O21" s="1402">
        <v>841.18413079000243</v>
      </c>
      <c r="P21" s="1402">
        <v>87.73294632000011</v>
      </c>
      <c r="Q21" s="1402">
        <v>3939.847137740036</v>
      </c>
      <c r="R21" s="1397"/>
      <c r="S21" s="1329"/>
      <c r="T21" s="1329"/>
      <c r="U21" s="1329"/>
      <c r="V21" s="1398"/>
      <c r="W21" s="1398"/>
      <c r="X21" s="1398"/>
      <c r="Y21" s="1398"/>
      <c r="Z21" s="1333"/>
      <c r="AA21" s="1333"/>
      <c r="AB21" s="1333"/>
      <c r="AC21" s="1333"/>
      <c r="AD21"/>
      <c r="AE21"/>
      <c r="AF21"/>
      <c r="AG21"/>
    </row>
    <row r="22" spans="2:33" s="2" customFormat="1">
      <c r="H22" s="1330"/>
      <c r="I22" s="1329"/>
      <c r="J22" s="1329"/>
      <c r="K22" s="1329"/>
      <c r="L22" s="1401" t="s">
        <v>260</v>
      </c>
      <c r="M22" s="1402">
        <v>2412.0176587199999</v>
      </c>
      <c r="N22" s="1402">
        <v>711.56308381000224</v>
      </c>
      <c r="O22" s="1402">
        <v>854.63290387999905</v>
      </c>
      <c r="P22" s="1402">
        <v>89.805367909999973</v>
      </c>
      <c r="Q22" s="1402">
        <v>4068.0190143199961</v>
      </c>
      <c r="R22" s="1397"/>
      <c r="S22" s="1329"/>
      <c r="T22" s="1329"/>
      <c r="U22" s="1329"/>
      <c r="V22" s="1398"/>
      <c r="W22" s="1398"/>
      <c r="X22" s="1398"/>
      <c r="Y22" s="1398"/>
      <c r="Z22" s="1333"/>
      <c r="AA22" s="1333"/>
      <c r="AB22" s="1333"/>
      <c r="AC22" s="1333"/>
      <c r="AD22"/>
      <c r="AE22"/>
      <c r="AF22"/>
      <c r="AG22"/>
    </row>
    <row r="23" spans="2:33" s="2" customFormat="1">
      <c r="H23" s="1330"/>
      <c r="I23" s="1329"/>
      <c r="J23" s="1329"/>
      <c r="K23" s="1329"/>
      <c r="L23" s="1403" t="s">
        <v>50</v>
      </c>
      <c r="M23" s="1402">
        <v>28004.488800909796</v>
      </c>
      <c r="N23" s="1402">
        <v>8122.9008766599272</v>
      </c>
      <c r="O23" s="1402">
        <v>10186.869619900046</v>
      </c>
      <c r="P23" s="1402">
        <v>1106.4786215099971</v>
      </c>
      <c r="Q23" s="1402">
        <v>47420.737918979234</v>
      </c>
      <c r="R23" s="1397"/>
      <c r="S23" s="1329"/>
      <c r="T23" s="1329"/>
      <c r="U23" s="1329"/>
      <c r="V23" s="1329"/>
      <c r="W23" s="1329"/>
      <c r="X23" s="1329"/>
      <c r="Y23" s="1329"/>
      <c r="Z23" s="1330"/>
      <c r="AA23" s="1330"/>
      <c r="AB23" s="1330"/>
      <c r="AC23" s="1330"/>
    </row>
    <row r="24" spans="2:33" s="2" customFormat="1">
      <c r="H24" s="1330"/>
      <c r="I24" s="1329"/>
      <c r="J24" s="1329"/>
      <c r="K24" s="1329"/>
      <c r="L24" s="1329"/>
      <c r="M24" s="1329"/>
      <c r="N24" s="1329"/>
      <c r="O24" s="1329"/>
      <c r="P24" s="1329"/>
      <c r="Q24" s="1329"/>
      <c r="R24" s="1329"/>
      <c r="S24" s="1329"/>
      <c r="T24" s="1329"/>
      <c r="U24" s="1329"/>
      <c r="V24" s="1329"/>
      <c r="W24" s="1329"/>
      <c r="X24" s="1329"/>
      <c r="Y24" s="1329"/>
      <c r="Z24" s="1330"/>
      <c r="AA24" s="1330"/>
      <c r="AB24" s="1330"/>
      <c r="AC24" s="1330"/>
    </row>
    <row r="25" spans="2:33" s="2" customFormat="1">
      <c r="H25" s="1330"/>
      <c r="I25" s="1329"/>
      <c r="J25" s="1329"/>
      <c r="K25" s="1329"/>
      <c r="L25" s="1329"/>
      <c r="M25" s="1329"/>
      <c r="N25" s="1329"/>
      <c r="O25" s="1329"/>
      <c r="P25" s="1329"/>
      <c r="Q25" s="1329"/>
      <c r="R25" s="1329"/>
      <c r="S25" s="1329"/>
      <c r="T25" s="1329"/>
      <c r="U25" s="1329"/>
      <c r="V25" s="1398"/>
      <c r="W25" s="1398"/>
      <c r="X25" s="1398"/>
      <c r="Y25" s="1398"/>
      <c r="Z25" s="1330"/>
      <c r="AA25" s="1330"/>
      <c r="AB25" s="1330"/>
      <c r="AC25" s="1330"/>
    </row>
    <row r="26" spans="2:33" s="2" customFormat="1">
      <c r="H26" s="1330"/>
      <c r="I26" s="1329"/>
      <c r="J26" s="1329"/>
      <c r="K26" s="1329"/>
      <c r="L26" s="1329"/>
      <c r="M26" s="1329"/>
      <c r="N26" s="1329"/>
      <c r="O26" s="1329"/>
      <c r="P26" s="1329"/>
      <c r="Q26" s="1329"/>
      <c r="R26" s="1329"/>
      <c r="S26" s="1329"/>
      <c r="T26" s="1329"/>
      <c r="U26" s="1329"/>
      <c r="V26" s="1398"/>
      <c r="W26" s="1398"/>
      <c r="X26" s="1398"/>
      <c r="Y26" s="1398"/>
      <c r="Z26" s="1330"/>
      <c r="AA26" s="1330"/>
      <c r="AB26" s="1330"/>
      <c r="AC26" s="1330"/>
    </row>
    <row r="27" spans="2:33" s="2" customFormat="1">
      <c r="H27" s="1330"/>
      <c r="I27" s="1329"/>
      <c r="J27" s="1329"/>
      <c r="K27" s="1329"/>
      <c r="L27" s="1329"/>
      <c r="M27" s="1329"/>
      <c r="N27" s="1329"/>
      <c r="O27" s="1329"/>
      <c r="P27" s="1329"/>
      <c r="Q27" s="1329"/>
      <c r="R27" s="1329"/>
      <c r="S27" s="1329"/>
      <c r="T27" s="1329"/>
      <c r="U27" s="1329"/>
      <c r="V27" s="1398"/>
      <c r="W27" s="1398"/>
      <c r="X27" s="1398"/>
      <c r="Y27" s="1398"/>
      <c r="Z27" s="1330"/>
      <c r="AA27" s="1330"/>
      <c r="AB27" s="1330"/>
      <c r="AC27" s="1330"/>
    </row>
    <row r="28" spans="2:33" s="2" customFormat="1">
      <c r="H28" s="1330"/>
      <c r="I28" s="1329"/>
      <c r="J28" s="1329"/>
      <c r="K28" s="1329"/>
      <c r="L28" s="1329"/>
      <c r="M28" s="1329"/>
      <c r="N28" s="1329"/>
      <c r="O28" s="1329"/>
      <c r="P28" s="1329"/>
      <c r="Q28" s="1329"/>
      <c r="R28" s="1329"/>
      <c r="S28" s="1329"/>
      <c r="T28" s="1329"/>
      <c r="U28" s="1329"/>
      <c r="V28" s="1398"/>
      <c r="W28" s="1398"/>
      <c r="X28" s="1398"/>
      <c r="Y28" s="1398"/>
      <c r="Z28" s="1330"/>
      <c r="AA28" s="1330"/>
      <c r="AB28" s="1330"/>
      <c r="AC28" s="1330"/>
    </row>
    <row r="29" spans="2:33" s="2" customFormat="1">
      <c r="H29" s="1330"/>
      <c r="I29" s="1329"/>
      <c r="J29" s="1329"/>
      <c r="K29" s="1329"/>
      <c r="L29" s="1329"/>
      <c r="M29" s="1329"/>
      <c r="N29" s="1329"/>
      <c r="O29" s="1329"/>
      <c r="P29" s="1329"/>
      <c r="Q29" s="1329"/>
      <c r="R29" s="1329"/>
      <c r="S29" s="1329"/>
      <c r="T29" s="1329"/>
      <c r="U29" s="1329"/>
      <c r="V29" s="1398"/>
      <c r="W29" s="1398"/>
      <c r="X29" s="1398"/>
      <c r="Y29" s="1398"/>
      <c r="Z29" s="1330"/>
      <c r="AA29" s="1330"/>
      <c r="AB29" s="1330"/>
      <c r="AC29" s="1330"/>
    </row>
    <row r="30" spans="2:33" s="2" customFormat="1">
      <c r="H30" s="1330"/>
      <c r="I30" s="1329"/>
      <c r="J30" s="1329"/>
      <c r="K30" s="1329"/>
      <c r="L30" s="1329"/>
      <c r="M30" s="1329"/>
      <c r="N30" s="1329"/>
      <c r="O30" s="1329"/>
      <c r="P30" s="1329"/>
      <c r="Q30" s="1329"/>
      <c r="R30" s="1329"/>
      <c r="S30" s="1329"/>
      <c r="T30" s="1329"/>
      <c r="U30" s="1329"/>
      <c r="V30" s="1398"/>
      <c r="W30" s="1398"/>
      <c r="X30" s="1398"/>
      <c r="Y30" s="1398"/>
      <c r="Z30" s="1330"/>
      <c r="AA30" s="1330"/>
      <c r="AB30" s="1330"/>
      <c r="AC30" s="1330"/>
    </row>
    <row r="31" spans="2:33" s="2" customFormat="1">
      <c r="H31" s="1330"/>
      <c r="I31" s="1329"/>
      <c r="J31" s="1329"/>
      <c r="K31" s="1329"/>
      <c r="L31" s="1329"/>
      <c r="M31" s="1329"/>
      <c r="N31" s="1329"/>
      <c r="O31" s="1329"/>
      <c r="P31" s="1329"/>
      <c r="Q31" s="1329"/>
      <c r="R31" s="1329"/>
      <c r="S31" s="1329"/>
      <c r="T31" s="1329"/>
      <c r="U31" s="1329"/>
      <c r="V31" s="1398"/>
      <c r="W31" s="1398"/>
      <c r="X31" s="1398"/>
      <c r="Y31" s="1398"/>
      <c r="Z31" s="1330"/>
      <c r="AA31" s="1330"/>
      <c r="AB31" s="1330"/>
      <c r="AC31" s="1330"/>
    </row>
    <row r="32" spans="2:33" s="2" customFormat="1">
      <c r="H32" s="1330"/>
      <c r="I32" s="1329"/>
      <c r="J32" s="1329"/>
      <c r="K32" s="1329"/>
      <c r="L32" s="1329"/>
      <c r="M32" s="1329"/>
      <c r="N32" s="1329"/>
      <c r="O32" s="1329"/>
      <c r="P32" s="1329"/>
      <c r="Q32" s="1329"/>
      <c r="R32" s="1329"/>
      <c r="S32" s="1329"/>
      <c r="T32" s="1329"/>
      <c r="U32" s="1329"/>
      <c r="V32" s="1398"/>
      <c r="W32" s="1398"/>
      <c r="X32" s="1398"/>
      <c r="Y32" s="1398"/>
      <c r="Z32" s="1330"/>
      <c r="AA32" s="1330"/>
      <c r="AB32" s="1330"/>
      <c r="AC32" s="1330"/>
    </row>
    <row r="33" spans="8:29" s="2" customFormat="1">
      <c r="H33" s="1330"/>
      <c r="I33" s="1329"/>
      <c r="J33" s="1329"/>
      <c r="K33" s="1329"/>
      <c r="L33" s="1329"/>
      <c r="M33" s="1329"/>
      <c r="N33" s="1329"/>
      <c r="O33" s="1329"/>
      <c r="P33" s="1329"/>
      <c r="Q33" s="1329"/>
      <c r="R33" s="1329"/>
      <c r="S33" s="1329"/>
      <c r="T33" s="1329"/>
      <c r="U33" s="1329"/>
      <c r="V33" s="1398"/>
      <c r="W33" s="1398"/>
      <c r="X33" s="1398"/>
      <c r="Y33" s="1398"/>
      <c r="Z33" s="1330"/>
      <c r="AA33" s="1330"/>
      <c r="AB33" s="1330"/>
      <c r="AC33" s="1330"/>
    </row>
    <row r="34" spans="8:29" s="2" customFormat="1">
      <c r="H34" s="1330"/>
      <c r="I34" s="1329"/>
      <c r="J34" s="1329"/>
      <c r="K34" s="1329"/>
      <c r="L34" s="1329"/>
      <c r="M34" s="1329"/>
      <c r="N34" s="1329"/>
      <c r="O34" s="1329"/>
      <c r="P34" s="1329"/>
      <c r="Q34" s="1329"/>
      <c r="R34" s="1329"/>
      <c r="S34" s="1329"/>
      <c r="T34" s="1329"/>
      <c r="U34" s="1329"/>
      <c r="V34" s="1398"/>
      <c r="W34" s="1398"/>
      <c r="X34" s="1398"/>
      <c r="Y34" s="1398"/>
      <c r="Z34" s="1330"/>
      <c r="AA34" s="1330"/>
      <c r="AB34" s="1330"/>
      <c r="AC34" s="1330"/>
    </row>
    <row r="35" spans="8:29" s="2" customFormat="1">
      <c r="H35" s="1330"/>
      <c r="I35" s="1329"/>
      <c r="J35" s="1329"/>
      <c r="K35" s="1329"/>
      <c r="L35" s="1329"/>
      <c r="M35" s="1329"/>
      <c r="N35" s="1329"/>
      <c r="O35" s="1329"/>
      <c r="P35" s="1329"/>
      <c r="Q35" s="1329"/>
      <c r="R35" s="1329"/>
      <c r="S35" s="1329"/>
      <c r="T35" s="1329"/>
      <c r="U35" s="1329"/>
      <c r="V35" s="1398"/>
      <c r="W35" s="1398"/>
      <c r="X35" s="1398"/>
      <c r="Y35" s="1398"/>
      <c r="Z35" s="1330"/>
      <c r="AA35" s="1330"/>
      <c r="AB35" s="1330"/>
      <c r="AC35" s="1330"/>
    </row>
    <row r="36" spans="8:29" s="2" customFormat="1">
      <c r="H36" s="1330"/>
      <c r="I36" s="1329"/>
      <c r="J36" s="1329"/>
      <c r="K36" s="1329"/>
      <c r="L36" s="1329"/>
      <c r="M36" s="1329"/>
      <c r="N36" s="1329"/>
      <c r="O36" s="1329"/>
      <c r="P36" s="1329"/>
      <c r="Q36" s="1329"/>
      <c r="R36" s="1329"/>
      <c r="S36" s="1329"/>
      <c r="T36" s="1329"/>
      <c r="U36" s="1329"/>
      <c r="V36" s="1398"/>
      <c r="W36" s="1398"/>
      <c r="X36" s="1398"/>
      <c r="Y36" s="1398"/>
      <c r="Z36" s="1330"/>
      <c r="AA36" s="1330"/>
      <c r="AB36" s="1330"/>
      <c r="AC36" s="1330"/>
    </row>
    <row r="37" spans="8:29" s="2" customFormat="1">
      <c r="H37" s="1330"/>
      <c r="I37" s="1329"/>
      <c r="J37" s="1329"/>
      <c r="K37" s="1329"/>
      <c r="L37" s="1329"/>
      <c r="M37" s="1329"/>
      <c r="N37" s="1329"/>
      <c r="O37" s="1329"/>
      <c r="P37" s="1329"/>
      <c r="Q37" s="1329"/>
      <c r="R37" s="1329"/>
      <c r="S37" s="1329"/>
      <c r="T37" s="1329"/>
      <c r="U37" s="1329"/>
      <c r="V37" s="1398"/>
      <c r="W37" s="1398"/>
      <c r="X37" s="1398"/>
      <c r="Y37" s="1398"/>
      <c r="Z37" s="1330"/>
      <c r="AA37" s="1330"/>
      <c r="AB37" s="1330"/>
      <c r="AC37" s="1330"/>
    </row>
    <row r="38" spans="8:29" s="2" customFormat="1">
      <c r="H38" s="1330"/>
      <c r="I38" s="1329"/>
      <c r="J38" s="1329"/>
      <c r="K38" s="1329"/>
      <c r="L38" s="1329"/>
      <c r="M38" s="1329"/>
      <c r="N38" s="1329"/>
      <c r="O38" s="1329"/>
      <c r="P38" s="1329"/>
      <c r="Q38" s="1329"/>
      <c r="R38" s="1329"/>
      <c r="S38" s="1329"/>
      <c r="T38" s="1329"/>
      <c r="U38" s="1329"/>
      <c r="V38" s="1329"/>
      <c r="W38" s="1329"/>
      <c r="X38" s="1329"/>
      <c r="Y38" s="1329"/>
      <c r="Z38" s="1330"/>
      <c r="AA38" s="1330"/>
      <c r="AB38" s="1330"/>
      <c r="AC38" s="1330"/>
    </row>
    <row r="39" spans="8:29" s="2" customFormat="1">
      <c r="H39" s="1330"/>
      <c r="I39" s="1329"/>
      <c r="J39" s="1329"/>
      <c r="K39" s="1329"/>
      <c r="L39" s="1329"/>
      <c r="M39" s="1329"/>
      <c r="N39" s="1329"/>
      <c r="O39" s="1329"/>
      <c r="P39" s="1329"/>
      <c r="Q39" s="1329"/>
      <c r="R39" s="1329"/>
      <c r="S39" s="1329"/>
      <c r="T39" s="1329"/>
      <c r="U39" s="1329"/>
      <c r="V39" s="1329"/>
      <c r="W39" s="1329"/>
      <c r="X39" s="1329"/>
      <c r="Y39" s="1329"/>
      <c r="Z39" s="1330"/>
      <c r="AA39" s="1330"/>
      <c r="AB39" s="1330"/>
      <c r="AC39" s="1330"/>
    </row>
    <row r="40" spans="8:29" s="2" customFormat="1">
      <c r="H40" s="1330"/>
      <c r="I40" s="1329"/>
      <c r="J40" s="1329"/>
      <c r="K40" s="1329"/>
      <c r="L40" s="1329"/>
      <c r="M40" s="1329"/>
      <c r="N40" s="1329"/>
      <c r="O40" s="1329"/>
      <c r="P40" s="1329"/>
      <c r="Q40" s="1329"/>
      <c r="R40" s="1329"/>
      <c r="S40" s="1329"/>
      <c r="T40" s="1329"/>
      <c r="U40" s="1329"/>
      <c r="V40" s="1329"/>
      <c r="W40" s="1329"/>
      <c r="X40" s="1329"/>
      <c r="Y40" s="1329"/>
      <c r="Z40" s="1330"/>
      <c r="AA40" s="1330"/>
      <c r="AB40" s="1330"/>
      <c r="AC40" s="1330"/>
    </row>
    <row r="41" spans="8:29" s="2" customFormat="1">
      <c r="H41" s="1330"/>
      <c r="I41" s="1329"/>
      <c r="J41" s="1329"/>
      <c r="K41" s="1329"/>
      <c r="L41" s="1329"/>
      <c r="M41" s="1329"/>
      <c r="N41" s="1329"/>
      <c r="O41" s="1329"/>
      <c r="P41" s="1329"/>
      <c r="Q41" s="1329"/>
      <c r="R41" s="1329"/>
      <c r="S41" s="1329"/>
      <c r="T41" s="1329"/>
      <c r="U41" s="1329"/>
      <c r="V41" s="1329"/>
      <c r="W41" s="1329"/>
      <c r="X41" s="1329"/>
      <c r="Y41" s="1329"/>
      <c r="Z41" s="1330"/>
      <c r="AA41" s="1330"/>
      <c r="AB41" s="1330"/>
      <c r="AC41" s="1330"/>
    </row>
    <row r="42" spans="8:29" s="2" customFormat="1">
      <c r="H42" s="1330"/>
      <c r="I42" s="1329"/>
      <c r="J42" s="1404"/>
      <c r="K42" s="1404"/>
      <c r="L42" s="1404"/>
      <c r="M42" s="1404"/>
      <c r="N42" s="1329"/>
      <c r="O42" s="1329"/>
      <c r="P42" s="1329"/>
      <c r="Q42" s="1329"/>
      <c r="R42" s="1329"/>
      <c r="S42" s="1329"/>
      <c r="T42" s="1329"/>
      <c r="U42" s="1329"/>
      <c r="V42" s="1329"/>
      <c r="W42" s="1329"/>
      <c r="X42" s="1329"/>
      <c r="Y42" s="1329"/>
      <c r="Z42" s="1330"/>
      <c r="AA42" s="1330"/>
      <c r="AB42" s="1330"/>
      <c r="AC42" s="1330"/>
    </row>
    <row r="43" spans="8:29" s="2" customFormat="1">
      <c r="H43" s="1330"/>
      <c r="I43" s="1329"/>
      <c r="J43" s="1404"/>
      <c r="K43" s="1404"/>
      <c r="L43" s="1404"/>
      <c r="M43" s="1404"/>
      <c r="N43" s="1329"/>
      <c r="O43" s="1329"/>
      <c r="P43" s="1329"/>
      <c r="Q43" s="1329"/>
      <c r="R43" s="1329"/>
      <c r="S43" s="1329"/>
      <c r="T43" s="1329"/>
      <c r="U43" s="1329"/>
      <c r="V43" s="1329"/>
      <c r="W43" s="1329"/>
      <c r="X43" s="1329"/>
      <c r="Y43" s="1329"/>
      <c r="Z43" s="1330"/>
      <c r="AA43" s="1330"/>
      <c r="AB43" s="1330"/>
      <c r="AC43" s="1330"/>
    </row>
    <row r="44" spans="8:29" s="2" customFormat="1">
      <c r="H44" s="1330"/>
      <c r="I44" s="1329"/>
      <c r="J44" s="1404"/>
      <c r="K44" s="1404"/>
      <c r="L44" s="1404"/>
      <c r="M44" s="1404"/>
      <c r="N44" s="1329"/>
      <c r="O44" s="1329"/>
      <c r="P44" s="1329"/>
      <c r="Q44" s="1329"/>
      <c r="R44" s="1329"/>
      <c r="S44" s="1329"/>
      <c r="T44" s="1329"/>
      <c r="U44" s="1329"/>
      <c r="V44" s="1329"/>
      <c r="W44" s="1329"/>
      <c r="X44" s="1329"/>
      <c r="Y44" s="1329"/>
      <c r="Z44" s="1330"/>
      <c r="AA44" s="1330"/>
      <c r="AB44" s="1330"/>
      <c r="AC44" s="1330"/>
    </row>
    <row r="45" spans="8:29" s="2" customFormat="1">
      <c r="H45" s="1330"/>
      <c r="I45" s="1329"/>
      <c r="J45" s="1404"/>
      <c r="K45" s="1404"/>
      <c r="L45" s="1404"/>
      <c r="M45" s="1404"/>
      <c r="N45" s="1329"/>
      <c r="O45" s="1329"/>
      <c r="P45" s="1329"/>
      <c r="Q45" s="1329"/>
      <c r="R45" s="1329"/>
      <c r="S45" s="1329"/>
      <c r="T45" s="1329"/>
      <c r="U45" s="1329"/>
      <c r="V45" s="1329"/>
      <c r="W45" s="1329"/>
      <c r="X45" s="1329"/>
      <c r="Y45" s="1329"/>
      <c r="Z45" s="1330"/>
      <c r="AA45" s="1330"/>
      <c r="AB45" s="1330"/>
      <c r="AC45" s="1330"/>
    </row>
    <row r="46" spans="8:29" s="2" customFormat="1">
      <c r="H46" s="1330"/>
      <c r="I46" s="1329"/>
      <c r="J46" s="1404"/>
      <c r="K46" s="1404"/>
      <c r="L46" s="1404"/>
      <c r="M46" s="1404"/>
      <c r="N46" s="1329"/>
      <c r="O46" s="1329"/>
      <c r="P46" s="1329"/>
      <c r="Q46" s="1329"/>
      <c r="R46" s="1329"/>
      <c r="S46" s="1329"/>
      <c r="T46" s="1329"/>
      <c r="U46" s="1329"/>
      <c r="V46" s="1329"/>
      <c r="W46" s="1329"/>
      <c r="X46" s="1329"/>
      <c r="Y46" s="1329"/>
      <c r="Z46" s="1330"/>
      <c r="AA46" s="1330"/>
      <c r="AB46" s="1330"/>
      <c r="AC46" s="1330"/>
    </row>
    <row r="47" spans="8:29" s="2" customFormat="1">
      <c r="H47" s="1330"/>
      <c r="I47" s="1329"/>
      <c r="J47" s="1405"/>
      <c r="K47" s="1406" t="s">
        <v>123</v>
      </c>
      <c r="L47" s="1406" t="s">
        <v>124</v>
      </c>
      <c r="M47" s="1406" t="s">
        <v>125</v>
      </c>
      <c r="N47" s="1407" t="s">
        <v>128</v>
      </c>
      <c r="O47" s="1329"/>
      <c r="P47" s="1329"/>
      <c r="Q47" s="1329"/>
      <c r="R47" s="1329"/>
      <c r="S47" s="1329"/>
      <c r="T47" s="1329"/>
      <c r="U47" s="1329"/>
      <c r="V47" s="1329"/>
      <c r="W47" s="1329"/>
      <c r="X47" s="1329"/>
      <c r="Y47" s="1329"/>
      <c r="Z47" s="1330"/>
      <c r="AA47" s="1330"/>
      <c r="AB47" s="1330"/>
      <c r="AC47" s="1330"/>
    </row>
    <row r="48" spans="8:29" s="2" customFormat="1">
      <c r="H48" s="1330"/>
      <c r="I48" s="1329"/>
      <c r="J48" s="1329"/>
      <c r="K48" s="1329"/>
      <c r="L48" s="1329"/>
      <c r="M48" s="1329"/>
      <c r="N48" s="1329"/>
      <c r="O48" s="1329"/>
      <c r="P48" s="1329"/>
      <c r="Q48" s="1329"/>
      <c r="R48" s="1329"/>
      <c r="S48" s="1329"/>
      <c r="T48" s="1329"/>
      <c r="U48" s="1329"/>
      <c r="V48" s="1329"/>
      <c r="W48" s="1329"/>
      <c r="X48" s="1329"/>
      <c r="Y48" s="1329"/>
      <c r="Z48" s="1330"/>
      <c r="AA48" s="1330"/>
      <c r="AB48" s="1330"/>
      <c r="AC48" s="1330"/>
    </row>
    <row r="49" spans="2:29" s="2" customFormat="1">
      <c r="H49" s="1330"/>
      <c r="I49" s="1329"/>
      <c r="J49" s="1405" t="s">
        <v>108</v>
      </c>
      <c r="K49" s="1408">
        <f>+C7</f>
        <v>2298.3914006699902</v>
      </c>
      <c r="L49" s="1408">
        <f t="shared" ref="L49:L60" si="1">+D7</f>
        <v>714.44095894000088</v>
      </c>
      <c r="M49" s="1408">
        <f t="shared" ref="M49:M60" si="2">+E7</f>
        <v>876.29915045999826</v>
      </c>
      <c r="N49" s="1408">
        <f t="shared" ref="N49:N60" si="3">+F7</f>
        <v>89.958934889999981</v>
      </c>
      <c r="O49" s="1405"/>
      <c r="P49" s="1329"/>
      <c r="Q49" s="1329"/>
      <c r="R49" s="1329"/>
      <c r="S49" s="1329"/>
      <c r="T49" s="1329"/>
      <c r="U49" s="1329"/>
      <c r="V49" s="1329"/>
      <c r="W49" s="1329"/>
      <c r="X49" s="1329"/>
      <c r="Y49" s="1329"/>
      <c r="Z49" s="1330"/>
      <c r="AA49" s="1330"/>
      <c r="AB49" s="1330"/>
      <c r="AC49" s="1330"/>
    </row>
    <row r="50" spans="2:29" s="2" customFormat="1">
      <c r="H50" s="1330"/>
      <c r="I50" s="1329"/>
      <c r="J50" s="1405" t="s">
        <v>109</v>
      </c>
      <c r="K50" s="1408">
        <f>+C8</f>
        <v>2104.7737968599995</v>
      </c>
      <c r="L50" s="1408">
        <f t="shared" si="1"/>
        <v>712.8768084300076</v>
      </c>
      <c r="M50" s="1408">
        <f t="shared" si="2"/>
        <v>857.12588339000274</v>
      </c>
      <c r="N50" s="1408">
        <f t="shared" si="3"/>
        <v>84.90175004999999</v>
      </c>
      <c r="O50" s="1405"/>
      <c r="P50" s="1329"/>
      <c r="Q50" s="1329"/>
      <c r="R50" s="1329"/>
      <c r="S50" s="1329"/>
      <c r="T50" s="1329"/>
      <c r="U50" s="1329"/>
      <c r="V50" s="1329"/>
      <c r="W50" s="1329"/>
      <c r="X50" s="1329"/>
      <c r="Y50" s="1329"/>
      <c r="Z50" s="1330"/>
      <c r="AA50" s="1330"/>
      <c r="AB50" s="1330"/>
      <c r="AC50" s="1330"/>
    </row>
    <row r="51" spans="2:29" s="2" customFormat="1">
      <c r="H51" s="1330"/>
      <c r="I51" s="1329"/>
      <c r="J51" s="1405" t="s">
        <v>110</v>
      </c>
      <c r="K51" s="1408">
        <f t="shared" ref="K51:K60" si="4">+C9</f>
        <v>2379.2691016700055</v>
      </c>
      <c r="L51" s="1408">
        <f t="shared" si="1"/>
        <v>736.74624158000472</v>
      </c>
      <c r="M51" s="1408">
        <f t="shared" si="2"/>
        <v>893.13348316000508</v>
      </c>
      <c r="N51" s="1408">
        <f t="shared" si="3"/>
        <v>88.397307990000058</v>
      </c>
      <c r="O51" s="1405"/>
      <c r="P51" s="1329"/>
      <c r="Q51" s="1329"/>
      <c r="R51" s="1329"/>
      <c r="S51" s="1329"/>
      <c r="T51" s="1329"/>
      <c r="U51" s="1329"/>
      <c r="V51" s="1329"/>
      <c r="W51" s="1329"/>
      <c r="X51" s="1329"/>
      <c r="Y51" s="1329"/>
      <c r="Z51" s="1330"/>
      <c r="AA51" s="1330"/>
      <c r="AB51" s="1330"/>
      <c r="AC51" s="1330"/>
    </row>
    <row r="52" spans="2:29" s="2" customFormat="1">
      <c r="H52" s="1330"/>
      <c r="I52" s="1329"/>
      <c r="J52" s="1405" t="s">
        <v>111</v>
      </c>
      <c r="K52" s="1408">
        <f t="shared" si="4"/>
        <v>2285.380035429997</v>
      </c>
      <c r="L52" s="1408">
        <f t="shared" si="1"/>
        <v>710.32688190001113</v>
      </c>
      <c r="M52" s="1408">
        <f t="shared" si="2"/>
        <v>852.08416099000488</v>
      </c>
      <c r="N52" s="1408">
        <f t="shared" si="3"/>
        <v>89.387296470000138</v>
      </c>
      <c r="O52" s="1405"/>
      <c r="P52" s="1329"/>
      <c r="Q52" s="1329"/>
      <c r="R52" s="1329"/>
      <c r="S52" s="1329"/>
      <c r="T52" s="1329"/>
      <c r="U52" s="1329"/>
      <c r="V52" s="1329"/>
      <c r="W52" s="1329"/>
      <c r="X52" s="1329"/>
      <c r="Y52" s="1329"/>
      <c r="Z52" s="1330"/>
      <c r="AA52" s="1330"/>
      <c r="AB52" s="1330"/>
      <c r="AC52" s="1330"/>
    </row>
    <row r="53" spans="2:29" s="2" customFormat="1">
      <c r="B53" s="37"/>
      <c r="H53" s="1330"/>
      <c r="I53" s="1329"/>
      <c r="J53" s="1405" t="s">
        <v>112</v>
      </c>
      <c r="K53" s="1408">
        <f t="shared" si="4"/>
        <v>2422.7733766700117</v>
      </c>
      <c r="L53" s="1408">
        <f t="shared" si="1"/>
        <v>677.51566468000442</v>
      </c>
      <c r="M53" s="1408">
        <f t="shared" si="2"/>
        <v>849.44012351999436</v>
      </c>
      <c r="N53" s="1408">
        <f t="shared" si="3"/>
        <v>93.653221779999924</v>
      </c>
      <c r="O53" s="1405"/>
      <c r="P53" s="1329"/>
      <c r="Q53" s="1329"/>
      <c r="R53" s="1329"/>
      <c r="S53" s="1329"/>
      <c r="T53" s="1329"/>
      <c r="U53" s="1329"/>
      <c r="V53" s="1329"/>
      <c r="W53" s="1329"/>
      <c r="X53" s="1329"/>
      <c r="Y53" s="1329"/>
      <c r="Z53" s="1330"/>
      <c r="AA53" s="1330"/>
      <c r="AB53" s="1330"/>
      <c r="AC53" s="1330"/>
    </row>
    <row r="54" spans="2:29" s="2" customFormat="1">
      <c r="B54" s="37"/>
      <c r="H54" s="1330"/>
      <c r="I54" s="1329"/>
      <c r="J54" s="1405" t="s">
        <v>113</v>
      </c>
      <c r="K54" s="1408">
        <f t="shared" si="4"/>
        <v>2328.1220928099983</v>
      </c>
      <c r="L54" s="1408">
        <f t="shared" si="1"/>
        <v>634.99514505000104</v>
      </c>
      <c r="M54" s="1408">
        <f t="shared" si="2"/>
        <v>824.96163622999279</v>
      </c>
      <c r="N54" s="1408">
        <f t="shared" si="3"/>
        <v>94.95694103000011</v>
      </c>
      <c r="O54" s="1405"/>
      <c r="P54" s="1329"/>
      <c r="Q54" s="1329"/>
      <c r="R54" s="1329"/>
      <c r="S54" s="1329"/>
      <c r="T54" s="1329"/>
      <c r="U54" s="1329"/>
      <c r="V54" s="1329"/>
      <c r="W54" s="1329"/>
      <c r="X54" s="1329"/>
      <c r="Y54" s="1329"/>
      <c r="Z54" s="1330"/>
      <c r="AA54" s="1330"/>
      <c r="AB54" s="1330"/>
      <c r="AC54" s="1330"/>
    </row>
    <row r="55" spans="2:29" s="2" customFormat="1">
      <c r="H55" s="1330"/>
      <c r="I55" s="1329"/>
      <c r="J55" s="1405" t="s">
        <v>114</v>
      </c>
      <c r="K55" s="1408">
        <f t="shared" si="4"/>
        <v>2368.7761928600021</v>
      </c>
      <c r="L55" s="1408">
        <f t="shared" si="1"/>
        <v>634.11159274999807</v>
      </c>
      <c r="M55" s="1408">
        <f t="shared" si="2"/>
        <v>827.89438704999907</v>
      </c>
      <c r="N55" s="1408">
        <f t="shared" si="3"/>
        <v>97.833604939999887</v>
      </c>
      <c r="O55" s="1405"/>
      <c r="P55" s="1329"/>
      <c r="Q55" s="1329"/>
      <c r="R55" s="1329"/>
      <c r="S55" s="1329"/>
      <c r="T55" s="1329"/>
      <c r="U55" s="1329"/>
      <c r="V55" s="1329"/>
      <c r="W55" s="1329"/>
      <c r="X55" s="1329"/>
      <c r="Y55" s="1329"/>
      <c r="Z55" s="1330"/>
      <c r="AA55" s="1330"/>
      <c r="AB55" s="1330"/>
      <c r="AC55" s="1330"/>
    </row>
    <row r="56" spans="2:29" s="2" customFormat="1">
      <c r="H56" s="1330"/>
      <c r="I56" s="1329"/>
      <c r="J56" s="1405" t="s">
        <v>115</v>
      </c>
      <c r="K56" s="1408">
        <f t="shared" si="4"/>
        <v>2382.405098279994</v>
      </c>
      <c r="L56" s="1408">
        <f t="shared" si="1"/>
        <v>631.92940422999959</v>
      </c>
      <c r="M56" s="1408">
        <f t="shared" si="2"/>
        <v>837.17726310000205</v>
      </c>
      <c r="N56" s="1408">
        <f t="shared" si="3"/>
        <v>98.66027073000005</v>
      </c>
      <c r="O56" s="1405"/>
      <c r="P56" s="1329"/>
      <c r="Q56" s="1329"/>
      <c r="R56" s="1329"/>
      <c r="S56" s="1329"/>
      <c r="T56" s="1329"/>
      <c r="U56" s="1329"/>
      <c r="V56" s="1329"/>
      <c r="W56" s="1329"/>
      <c r="X56" s="1329"/>
      <c r="Y56" s="1329"/>
      <c r="Z56" s="1330"/>
      <c r="AA56" s="1330"/>
      <c r="AB56" s="1330"/>
      <c r="AC56" s="1330"/>
    </row>
    <row r="57" spans="2:29" s="2" customFormat="1">
      <c r="H57" s="1330"/>
      <c r="I57" s="1329"/>
      <c r="J57" s="1405" t="s">
        <v>129</v>
      </c>
      <c r="K57" s="1408">
        <f t="shared" si="4"/>
        <v>2279.5478696800019</v>
      </c>
      <c r="L57" s="1408">
        <f t="shared" si="1"/>
        <v>632.80889891999777</v>
      </c>
      <c r="M57" s="1408">
        <f t="shared" si="2"/>
        <v>835.44563955000331</v>
      </c>
      <c r="N57" s="1408">
        <f t="shared" si="3"/>
        <v>96.296831019999928</v>
      </c>
      <c r="O57" s="1405"/>
      <c r="P57" s="1329"/>
      <c r="Q57" s="1329"/>
      <c r="R57" s="1329"/>
      <c r="S57" s="1329"/>
      <c r="T57" s="1329"/>
      <c r="U57" s="1329"/>
      <c r="V57" s="1329"/>
      <c r="W57" s="1329"/>
      <c r="X57" s="1329"/>
      <c r="Y57" s="1329"/>
      <c r="Z57" s="1330"/>
      <c r="AA57" s="1330"/>
      <c r="AB57" s="1330"/>
      <c r="AC57" s="1330"/>
    </row>
    <row r="58" spans="2:29" s="2" customFormat="1">
      <c r="H58" s="1330"/>
      <c r="I58" s="1329"/>
      <c r="J58" s="1405" t="s">
        <v>117</v>
      </c>
      <c r="K58" s="1408">
        <f t="shared" si="4"/>
        <v>2402.9918341200087</v>
      </c>
      <c r="L58" s="1408">
        <f t="shared" si="1"/>
        <v>654.69647887999565</v>
      </c>
      <c r="M58" s="1408">
        <f t="shared" si="2"/>
        <v>837.49085777999971</v>
      </c>
      <c r="N58" s="1408">
        <f t="shared" si="3"/>
        <v>94.894148379999876</v>
      </c>
      <c r="O58" s="1405"/>
      <c r="P58" s="1329"/>
      <c r="Q58" s="1329"/>
      <c r="R58" s="1329"/>
      <c r="S58" s="1329"/>
      <c r="T58" s="1329"/>
      <c r="U58" s="1329"/>
      <c r="V58" s="1329"/>
      <c r="W58" s="1329"/>
      <c r="X58" s="1329"/>
      <c r="Y58" s="1329"/>
      <c r="Z58" s="1330"/>
      <c r="AA58" s="1330"/>
      <c r="AB58" s="1330"/>
      <c r="AC58" s="1330"/>
    </row>
    <row r="59" spans="2:29" s="2" customFormat="1">
      <c r="H59" s="1330"/>
      <c r="I59" s="1329"/>
      <c r="J59" s="1405" t="s">
        <v>118</v>
      </c>
      <c r="K59" s="1408">
        <f t="shared" si="4"/>
        <v>2340.0403431399918</v>
      </c>
      <c r="L59" s="1408">
        <f t="shared" si="1"/>
        <v>670.88971749000075</v>
      </c>
      <c r="M59" s="1408">
        <f t="shared" si="2"/>
        <v>841.18413079000243</v>
      </c>
      <c r="N59" s="1408">
        <f t="shared" si="3"/>
        <v>87.73294632000011</v>
      </c>
      <c r="O59" s="1405"/>
      <c r="P59" s="1329"/>
      <c r="Q59" s="1329"/>
      <c r="R59" s="1329"/>
      <c r="S59" s="1329"/>
      <c r="T59" s="1329"/>
      <c r="U59" s="1329"/>
      <c r="V59" s="1329"/>
      <c r="W59" s="1329"/>
      <c r="X59" s="1329"/>
      <c r="Y59" s="1329"/>
      <c r="Z59" s="1330"/>
      <c r="AA59" s="1330"/>
      <c r="AB59" s="1330"/>
      <c r="AC59" s="1330"/>
    </row>
    <row r="60" spans="2:29" s="2" customFormat="1">
      <c r="H60" s="1330"/>
      <c r="I60" s="1329"/>
      <c r="J60" s="1405" t="s">
        <v>119</v>
      </c>
      <c r="K60" s="1408">
        <f t="shared" si="4"/>
        <v>2412.0176587199999</v>
      </c>
      <c r="L60" s="1408">
        <f t="shared" si="1"/>
        <v>711.56308381000224</v>
      </c>
      <c r="M60" s="1408">
        <f t="shared" si="2"/>
        <v>854.63290387999905</v>
      </c>
      <c r="N60" s="1408">
        <f t="shared" si="3"/>
        <v>89.805367909999973</v>
      </c>
      <c r="O60" s="1405"/>
      <c r="P60" s="1329"/>
      <c r="Q60" s="1329"/>
      <c r="R60" s="1329"/>
      <c r="S60" s="1329"/>
      <c r="T60" s="1329"/>
      <c r="U60" s="1329"/>
      <c r="V60" s="1329"/>
      <c r="W60" s="1329"/>
      <c r="X60" s="1329"/>
      <c r="Y60" s="1329"/>
      <c r="Z60" s="1330"/>
      <c r="AA60" s="1330"/>
      <c r="AB60" s="1330"/>
      <c r="AC60" s="1330"/>
    </row>
    <row r="61" spans="2:29" s="2" customFormat="1">
      <c r="H61" s="1330"/>
      <c r="I61" s="1329"/>
      <c r="J61" s="1329"/>
      <c r="K61" s="1329"/>
      <c r="L61" s="1329"/>
      <c r="M61" s="1329"/>
      <c r="N61" s="1329"/>
      <c r="O61" s="1329"/>
      <c r="P61" s="1329"/>
      <c r="Q61" s="1329"/>
      <c r="R61" s="1329"/>
      <c r="S61" s="1329"/>
      <c r="T61" s="1329"/>
      <c r="U61" s="1329"/>
      <c r="V61" s="1329"/>
      <c r="W61" s="1329"/>
      <c r="X61" s="1329"/>
      <c r="Y61" s="1329"/>
      <c r="Z61" s="1330"/>
      <c r="AA61" s="1330"/>
      <c r="AB61" s="1330"/>
      <c r="AC61" s="1330"/>
    </row>
    <row r="62" spans="2:29" s="2" customFormat="1">
      <c r="H62" s="1330"/>
      <c r="I62" s="1329"/>
      <c r="J62" s="1329"/>
      <c r="K62" s="1329"/>
      <c r="L62" s="1329"/>
      <c r="M62" s="1329"/>
      <c r="N62" s="1329"/>
      <c r="O62" s="1329"/>
      <c r="P62" s="1329"/>
      <c r="Q62" s="1329"/>
      <c r="R62" s="1329"/>
      <c r="S62" s="1329"/>
      <c r="T62" s="1329"/>
      <c r="U62" s="1329"/>
      <c r="V62" s="1329"/>
      <c r="W62" s="1329"/>
      <c r="X62" s="1329"/>
      <c r="Y62" s="1329"/>
      <c r="Z62" s="1330"/>
      <c r="AA62" s="1330"/>
      <c r="AB62" s="1330"/>
      <c r="AC62" s="1330"/>
    </row>
    <row r="63" spans="2:29" s="2" customFormat="1">
      <c r="H63" s="1330"/>
      <c r="I63" s="1329"/>
      <c r="J63" s="1405"/>
      <c r="K63" s="1329"/>
      <c r="L63" s="1329"/>
      <c r="M63" s="1329"/>
      <c r="N63" s="1329"/>
      <c r="O63" s="1329"/>
      <c r="P63" s="1329"/>
      <c r="Q63" s="1329"/>
      <c r="R63" s="1329"/>
      <c r="S63" s="1329"/>
      <c r="T63" s="1329"/>
      <c r="U63" s="1329"/>
      <c r="V63" s="1329"/>
      <c r="W63" s="1329"/>
      <c r="X63" s="1329"/>
      <c r="Y63" s="1329"/>
      <c r="Z63" s="1329"/>
      <c r="AA63" s="1330"/>
      <c r="AB63" s="1330"/>
      <c r="AC63" s="1330"/>
    </row>
    <row r="64" spans="2:29" s="2" customFormat="1">
      <c r="H64" s="1330"/>
      <c r="I64" s="1329"/>
      <c r="J64" s="1409"/>
      <c r="K64" s="1409"/>
      <c r="L64" s="1409"/>
      <c r="M64" s="1409"/>
      <c r="N64" s="1409"/>
      <c r="O64" s="1329"/>
      <c r="P64" s="1329"/>
      <c r="Q64" s="1329"/>
      <c r="R64" s="1329"/>
      <c r="S64" s="1329"/>
      <c r="T64" s="1329"/>
      <c r="U64" s="1329"/>
      <c r="V64" s="1329"/>
      <c r="W64" s="1329"/>
      <c r="X64" s="1329"/>
      <c r="Y64" s="1329"/>
      <c r="Z64" s="1329"/>
      <c r="AA64" s="1330"/>
      <c r="AB64" s="1330"/>
      <c r="AC64" s="1330"/>
    </row>
    <row r="65" spans="8:99" s="2" customFormat="1">
      <c r="H65" s="1330"/>
      <c r="I65" s="1329"/>
      <c r="J65" s="1329"/>
      <c r="K65" s="1405"/>
      <c r="L65" s="1405"/>
      <c r="M65" s="1405"/>
      <c r="N65" s="1405"/>
      <c r="O65" s="1409"/>
      <c r="P65" s="1409"/>
      <c r="Q65" s="1409"/>
      <c r="R65" s="1409"/>
      <c r="S65" s="1409"/>
      <c r="T65" s="1409"/>
      <c r="U65" s="1409"/>
      <c r="V65" s="1409"/>
      <c r="W65" s="1409"/>
      <c r="X65" s="1409"/>
      <c r="Y65" s="1329"/>
      <c r="Z65" s="1329"/>
      <c r="AA65" s="1330"/>
      <c r="AB65" s="1330"/>
      <c r="AC65" s="1330"/>
    </row>
    <row r="66" spans="8:99" s="2" customFormat="1">
      <c r="H66" s="1330"/>
      <c r="I66" s="1329"/>
      <c r="J66" s="1410"/>
      <c r="K66" s="1411"/>
      <c r="L66" s="1411"/>
      <c r="M66" s="1411"/>
      <c r="N66" s="1411"/>
      <c r="O66" s="1405"/>
      <c r="P66" s="1405"/>
      <c r="Q66" s="1405"/>
      <c r="R66" s="1405"/>
      <c r="S66" s="1405"/>
      <c r="T66" s="1405"/>
      <c r="U66" s="1405"/>
      <c r="V66" s="1405"/>
      <c r="W66" s="1405"/>
      <c r="X66" s="1412"/>
      <c r="Y66" s="1329"/>
      <c r="Z66" s="1329"/>
      <c r="AA66" s="1330"/>
      <c r="AB66" s="1330"/>
      <c r="AC66" s="1330"/>
    </row>
    <row r="67" spans="8:99" s="2" customFormat="1">
      <c r="H67" s="1330"/>
      <c r="I67" s="1329"/>
      <c r="J67" s="1329"/>
      <c r="K67" s="1405"/>
      <c r="L67" s="1405"/>
      <c r="M67" s="1405"/>
      <c r="N67" s="1405"/>
      <c r="O67" s="1411"/>
      <c r="P67" s="1411"/>
      <c r="Q67" s="1411"/>
      <c r="R67" s="1411"/>
      <c r="S67" s="1411"/>
      <c r="T67" s="1411"/>
      <c r="U67" s="1411"/>
      <c r="V67" s="1411"/>
      <c r="W67" s="1411"/>
      <c r="X67" s="1413"/>
      <c r="Y67" s="1329"/>
      <c r="Z67" s="1329"/>
      <c r="AA67" s="1330"/>
      <c r="AB67" s="1330"/>
      <c r="AC67" s="133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  <c r="BB67" s="20"/>
      <c r="BC67" s="20"/>
      <c r="BD67" s="20"/>
      <c r="BE67" s="20"/>
      <c r="BF67" s="20"/>
      <c r="BG67" s="20"/>
      <c r="BH67" s="20"/>
      <c r="BI67" s="20"/>
      <c r="BJ67" s="20"/>
      <c r="BK67" s="20"/>
      <c r="BL67" s="20"/>
      <c r="BM67" s="20"/>
      <c r="BN67" s="20"/>
      <c r="BO67" s="20"/>
      <c r="BP67" s="20"/>
      <c r="BQ67" s="20"/>
      <c r="BR67" s="20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M67" s="20"/>
      <c r="CN67" s="20"/>
      <c r="CO67" s="20"/>
      <c r="CP67" s="20"/>
      <c r="CQ67" s="20"/>
      <c r="CR67" s="20"/>
      <c r="CS67" s="20"/>
      <c r="CT67" s="20"/>
      <c r="CU67" s="20"/>
    </row>
    <row r="68" spans="8:99" s="2" customFormat="1">
      <c r="H68" s="1330"/>
      <c r="I68" s="1329"/>
      <c r="J68" s="1329"/>
      <c r="K68" s="1405"/>
      <c r="L68" s="1405"/>
      <c r="M68" s="1405"/>
      <c r="N68" s="1405"/>
      <c r="O68" s="1405"/>
      <c r="P68" s="1405"/>
      <c r="Q68" s="1405"/>
      <c r="R68" s="1405"/>
      <c r="S68" s="1405"/>
      <c r="T68" s="1405"/>
      <c r="U68" s="1405"/>
      <c r="V68" s="1405"/>
      <c r="W68" s="1405"/>
      <c r="X68" s="1412"/>
      <c r="Y68" s="1329"/>
      <c r="Z68" s="1329"/>
      <c r="AA68" s="1330"/>
      <c r="AB68" s="1330"/>
      <c r="AC68" s="133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  <c r="BC68" s="20"/>
      <c r="BD68" s="20"/>
      <c r="BE68" s="20"/>
      <c r="BF68" s="20"/>
      <c r="BG68" s="20"/>
      <c r="BH68" s="20"/>
      <c r="BI68" s="20"/>
      <c r="BJ68" s="20"/>
      <c r="BK68" s="20"/>
      <c r="BL68" s="20"/>
      <c r="BM68" s="20"/>
      <c r="BN68" s="20"/>
      <c r="BO68" s="20"/>
      <c r="BP68" s="20"/>
      <c r="BQ68" s="20"/>
      <c r="BR68" s="20"/>
      <c r="BS68" s="20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/>
      <c r="CJ68" s="20"/>
      <c r="CK68" s="20"/>
      <c r="CL68" s="20"/>
      <c r="CM68" s="20"/>
      <c r="CN68" s="20"/>
      <c r="CO68" s="20"/>
      <c r="CP68" s="20"/>
      <c r="CQ68" s="20"/>
      <c r="CR68" s="20"/>
      <c r="CS68" s="20"/>
      <c r="CT68" s="20"/>
      <c r="CU68" s="20"/>
    </row>
    <row r="69" spans="8:99" s="2" customFormat="1">
      <c r="H69" s="1330"/>
      <c r="I69" s="1329"/>
      <c r="J69" s="1410"/>
      <c r="K69" s="1411"/>
      <c r="L69" s="1411"/>
      <c r="M69" s="1411"/>
      <c r="N69" s="1411"/>
      <c r="O69" s="1405"/>
      <c r="P69" s="1405"/>
      <c r="Q69" s="1405"/>
      <c r="R69" s="1405"/>
      <c r="S69" s="1405"/>
      <c r="T69" s="1405"/>
      <c r="U69" s="1405"/>
      <c r="V69" s="1405"/>
      <c r="W69" s="1405"/>
      <c r="X69" s="1412"/>
      <c r="Y69" s="1329"/>
      <c r="Z69" s="1329"/>
      <c r="AA69" s="1330"/>
      <c r="AB69" s="1330"/>
      <c r="AC69" s="133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20"/>
      <c r="BB69" s="20"/>
      <c r="BC69" s="20"/>
      <c r="BD69" s="20"/>
      <c r="BE69" s="20"/>
      <c r="BF69" s="20"/>
      <c r="BG69" s="20"/>
      <c r="BH69" s="20"/>
      <c r="BI69" s="20"/>
      <c r="BJ69" s="20"/>
      <c r="BK69" s="20"/>
      <c r="BL69" s="20"/>
      <c r="BM69" s="20"/>
      <c r="BN69" s="20"/>
      <c r="BO69" s="20"/>
      <c r="BP69" s="20"/>
      <c r="BQ69" s="20"/>
      <c r="BR69" s="20"/>
      <c r="BS69" s="20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  <c r="CJ69" s="20"/>
      <c r="CK69" s="20"/>
      <c r="CL69" s="20"/>
      <c r="CM69" s="20"/>
      <c r="CN69" s="20"/>
      <c r="CO69" s="20"/>
      <c r="CP69" s="20"/>
      <c r="CQ69" s="20"/>
      <c r="CR69" s="20"/>
      <c r="CS69" s="20"/>
      <c r="CT69" s="20"/>
      <c r="CU69" s="20"/>
    </row>
    <row r="70" spans="8:99" s="2" customFormat="1">
      <c r="H70" s="1330"/>
      <c r="I70" s="1329"/>
      <c r="J70" s="1329"/>
      <c r="K70" s="1405"/>
      <c r="L70" s="1405"/>
      <c r="M70" s="1405"/>
      <c r="N70" s="1405"/>
      <c r="O70" s="1411"/>
      <c r="P70" s="1411"/>
      <c r="Q70" s="1411"/>
      <c r="R70" s="1411"/>
      <c r="S70" s="1411"/>
      <c r="T70" s="1411"/>
      <c r="U70" s="1411"/>
      <c r="V70" s="1411"/>
      <c r="W70" s="1411"/>
      <c r="X70" s="1413"/>
      <c r="Y70" s="1329"/>
      <c r="Z70" s="1329"/>
      <c r="AA70" s="1330"/>
      <c r="AB70" s="1330"/>
      <c r="AC70" s="133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  <c r="BA70" s="20"/>
      <c r="BB70" s="20"/>
      <c r="BC70" s="20"/>
      <c r="BD70" s="20"/>
      <c r="BE70" s="20"/>
      <c r="BF70" s="20"/>
      <c r="BG70" s="20"/>
      <c r="BH70" s="20"/>
      <c r="BI70" s="20"/>
      <c r="BJ70" s="20"/>
      <c r="BK70" s="20"/>
      <c r="BL70" s="20"/>
      <c r="BM70" s="20"/>
      <c r="BN70" s="20"/>
      <c r="BO70" s="20"/>
      <c r="BP70" s="20"/>
      <c r="BQ70" s="20"/>
      <c r="BR70" s="20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/>
      <c r="CP70" s="20"/>
      <c r="CQ70" s="20"/>
      <c r="CR70" s="20"/>
      <c r="CS70" s="20"/>
      <c r="CT70" s="20"/>
      <c r="CU70" s="20"/>
    </row>
    <row r="71" spans="8:99" s="2" customFormat="1">
      <c r="H71" s="1330"/>
      <c r="I71" s="1410"/>
      <c r="J71" s="1329"/>
      <c r="K71" s="1405"/>
      <c r="L71" s="1405"/>
      <c r="M71" s="1405"/>
      <c r="N71" s="1405"/>
      <c r="O71" s="1405"/>
      <c r="P71" s="1405"/>
      <c r="Q71" s="1405"/>
      <c r="R71" s="1405"/>
      <c r="S71" s="1405"/>
      <c r="T71" s="1405"/>
      <c r="U71" s="1405"/>
      <c r="V71" s="1405"/>
      <c r="W71" s="1405"/>
      <c r="X71" s="1412"/>
      <c r="Y71" s="1329"/>
      <c r="Z71" s="1329"/>
      <c r="AA71" s="1330"/>
      <c r="AB71" s="1330"/>
      <c r="AC71" s="133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  <c r="BA71" s="20"/>
      <c r="BB71" s="20"/>
      <c r="BC71" s="20"/>
      <c r="BD71" s="20"/>
      <c r="BE71" s="20"/>
      <c r="BF71" s="20"/>
      <c r="BG71" s="20"/>
      <c r="BH71" s="20"/>
      <c r="BI71" s="20"/>
      <c r="BJ71" s="20"/>
      <c r="BK71" s="20"/>
      <c r="BL71" s="20"/>
      <c r="BM71" s="20"/>
      <c r="BN71" s="20"/>
      <c r="BO71" s="20"/>
      <c r="BP71" s="20"/>
      <c r="BQ71" s="20"/>
      <c r="BR71" s="20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N71" s="20"/>
      <c r="CO71" s="20"/>
      <c r="CP71" s="20"/>
      <c r="CQ71" s="20"/>
      <c r="CR71" s="20"/>
      <c r="CS71" s="20"/>
      <c r="CT71" s="20"/>
      <c r="CU71" s="20"/>
    </row>
    <row r="72" spans="8:99" s="2" customFormat="1">
      <c r="H72" s="1330"/>
      <c r="I72" s="1414"/>
      <c r="J72" s="1329"/>
      <c r="K72" s="1405"/>
      <c r="L72" s="1405"/>
      <c r="M72" s="1405"/>
      <c r="N72" s="1405"/>
      <c r="O72" s="1405"/>
      <c r="P72" s="1405"/>
      <c r="Q72" s="1405"/>
      <c r="R72" s="1405"/>
      <c r="S72" s="1405"/>
      <c r="T72" s="1405"/>
      <c r="U72" s="1405"/>
      <c r="V72" s="1405"/>
      <c r="W72" s="1405"/>
      <c r="X72" s="1412"/>
      <c r="Y72" s="1329"/>
      <c r="Z72" s="1329"/>
      <c r="AA72" s="1330"/>
      <c r="AB72" s="1330"/>
      <c r="AC72" s="133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  <c r="BA72" s="20"/>
      <c r="BB72" s="20"/>
      <c r="BC72" s="20"/>
      <c r="BD72" s="20"/>
      <c r="BE72" s="20"/>
      <c r="BF72" s="20"/>
      <c r="BG72" s="20"/>
      <c r="BH72" s="20"/>
      <c r="BI72" s="20"/>
      <c r="BJ72" s="20"/>
      <c r="BK72" s="20"/>
      <c r="BL72" s="20"/>
      <c r="BM72" s="20"/>
      <c r="BN72" s="20"/>
      <c r="BO72" s="20"/>
      <c r="BP72" s="20"/>
      <c r="BQ72" s="20"/>
      <c r="BR72" s="20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  <c r="CJ72" s="20"/>
      <c r="CK72" s="20"/>
      <c r="CL72" s="20"/>
      <c r="CM72" s="20"/>
      <c r="CN72" s="20"/>
      <c r="CO72" s="20"/>
      <c r="CP72" s="20"/>
      <c r="CQ72" s="20"/>
      <c r="CR72" s="20"/>
      <c r="CS72" s="20"/>
      <c r="CT72" s="20"/>
      <c r="CU72" s="20"/>
    </row>
    <row r="73" spans="8:99" s="2" customFormat="1">
      <c r="H73" s="1329"/>
      <c r="I73" s="1414"/>
      <c r="J73" s="1329"/>
      <c r="K73" s="1405"/>
      <c r="L73" s="1405"/>
      <c r="M73" s="1405"/>
      <c r="N73" s="1405"/>
      <c r="O73" s="1405"/>
      <c r="P73" s="1405"/>
      <c r="Q73" s="1405"/>
      <c r="R73" s="1405"/>
      <c r="S73" s="1405"/>
      <c r="T73" s="1405"/>
      <c r="U73" s="1405"/>
      <c r="V73" s="1405"/>
      <c r="W73" s="1405"/>
      <c r="X73" s="1412"/>
      <c r="Y73" s="1329"/>
      <c r="Z73" s="1329"/>
      <c r="AA73" s="1330"/>
      <c r="AB73" s="1330"/>
      <c r="AC73" s="133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  <c r="BA73" s="20"/>
      <c r="BB73" s="20"/>
      <c r="BC73" s="20"/>
      <c r="BD73" s="20"/>
      <c r="BE73" s="20"/>
      <c r="BF73" s="20"/>
      <c r="BG73" s="20"/>
      <c r="BH73" s="20"/>
      <c r="BI73" s="20"/>
      <c r="BJ73" s="20"/>
      <c r="BK73" s="20"/>
      <c r="BL73" s="20"/>
      <c r="BM73" s="20"/>
      <c r="BN73" s="20"/>
      <c r="BO73" s="20"/>
      <c r="BP73" s="20"/>
      <c r="BQ73" s="20"/>
      <c r="BR73" s="20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  <c r="CO73" s="20"/>
      <c r="CP73" s="20"/>
      <c r="CQ73" s="20"/>
      <c r="CR73" s="20"/>
      <c r="CS73" s="20"/>
      <c r="CT73" s="20"/>
      <c r="CU73" s="20"/>
    </row>
    <row r="74" spans="8:99" s="2" customFormat="1">
      <c r="H74" s="1329"/>
      <c r="I74" s="1414"/>
      <c r="J74" s="1329"/>
      <c r="K74" s="1405"/>
      <c r="L74" s="1405"/>
      <c r="M74" s="1405"/>
      <c r="N74" s="1405"/>
      <c r="O74" s="1405"/>
      <c r="P74" s="1405"/>
      <c r="Q74" s="1405"/>
      <c r="R74" s="1405"/>
      <c r="S74" s="1405"/>
      <c r="T74" s="1405"/>
      <c r="U74" s="1405"/>
      <c r="V74" s="1405"/>
      <c r="W74" s="1405"/>
      <c r="X74" s="1412"/>
      <c r="Y74" s="1329"/>
      <c r="Z74" s="1329"/>
      <c r="AA74" s="1330"/>
      <c r="AB74" s="1330"/>
      <c r="AC74" s="133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  <c r="BB74" s="20"/>
      <c r="BC74" s="20"/>
      <c r="BD74" s="20"/>
      <c r="BE74" s="20"/>
      <c r="BF74" s="20"/>
      <c r="BG74" s="20"/>
      <c r="BH74" s="20"/>
      <c r="BI74" s="20"/>
      <c r="BJ74" s="20"/>
      <c r="BK74" s="20"/>
      <c r="BL74" s="20"/>
      <c r="BM74" s="20"/>
      <c r="BN74" s="20"/>
      <c r="BO74" s="20"/>
      <c r="BP74" s="20"/>
      <c r="BQ74" s="20"/>
      <c r="BR74" s="20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  <c r="CK74" s="20"/>
      <c r="CL74" s="20"/>
      <c r="CM74" s="20"/>
      <c r="CN74" s="20"/>
      <c r="CO74" s="20"/>
      <c r="CP74" s="20"/>
      <c r="CQ74" s="20"/>
      <c r="CR74" s="20"/>
      <c r="CS74" s="20"/>
      <c r="CT74" s="20"/>
      <c r="CU74" s="20"/>
    </row>
    <row r="75" spans="8:99" s="2" customFormat="1">
      <c r="H75" s="1329"/>
      <c r="I75" s="1414"/>
      <c r="J75" s="1329"/>
      <c r="K75" s="1405"/>
      <c r="L75" s="1405"/>
      <c r="M75" s="1405"/>
      <c r="N75" s="1405"/>
      <c r="O75" s="1405"/>
      <c r="P75" s="1405"/>
      <c r="Q75" s="1405"/>
      <c r="R75" s="1405"/>
      <c r="S75" s="1405"/>
      <c r="T75" s="1405"/>
      <c r="U75" s="1405"/>
      <c r="V75" s="1405"/>
      <c r="W75" s="1405"/>
      <c r="X75" s="1412"/>
      <c r="Y75" s="1329"/>
      <c r="Z75" s="1329"/>
      <c r="AA75" s="1330"/>
      <c r="AB75" s="1330"/>
      <c r="AC75" s="133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  <c r="BA75" s="20"/>
      <c r="BB75" s="20"/>
      <c r="BC75" s="20"/>
      <c r="BD75" s="20"/>
      <c r="BE75" s="20"/>
      <c r="BF75" s="20"/>
      <c r="BG75" s="20"/>
      <c r="BH75" s="20"/>
      <c r="BI75" s="20"/>
      <c r="BJ75" s="20"/>
      <c r="BK75" s="20"/>
      <c r="BL75" s="20"/>
      <c r="BM75" s="20"/>
      <c r="BN75" s="20"/>
      <c r="BO75" s="20"/>
      <c r="BP75" s="20"/>
      <c r="BQ75" s="20"/>
      <c r="BR75" s="20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  <c r="CJ75" s="20"/>
      <c r="CK75" s="20"/>
      <c r="CL75" s="20"/>
      <c r="CM75" s="20"/>
      <c r="CN75" s="20"/>
      <c r="CO75" s="20"/>
      <c r="CP75" s="20"/>
      <c r="CQ75" s="20"/>
      <c r="CR75" s="20"/>
      <c r="CS75" s="20"/>
      <c r="CT75" s="20"/>
      <c r="CU75" s="20"/>
    </row>
    <row r="76" spans="8:99" s="2" customFormat="1">
      <c r="H76" s="1329"/>
      <c r="I76" s="1414"/>
      <c r="J76" s="1329"/>
      <c r="K76" s="1405"/>
      <c r="L76" s="1405"/>
      <c r="M76" s="1405"/>
      <c r="N76" s="1405"/>
      <c r="O76" s="1405"/>
      <c r="P76" s="1405"/>
      <c r="Q76" s="1405"/>
      <c r="R76" s="1405"/>
      <c r="S76" s="1405"/>
      <c r="T76" s="1405"/>
      <c r="U76" s="1405"/>
      <c r="V76" s="1405"/>
      <c r="W76" s="1405"/>
      <c r="X76" s="1412"/>
      <c r="Y76" s="1329"/>
      <c r="Z76" s="1329"/>
      <c r="AA76" s="1330"/>
      <c r="AB76" s="1330"/>
      <c r="AC76" s="133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  <c r="BA76" s="20"/>
      <c r="BB76" s="20"/>
      <c r="BC76" s="20"/>
      <c r="BD76" s="20"/>
      <c r="BE76" s="20"/>
      <c r="BF76" s="20"/>
      <c r="BG76" s="20"/>
      <c r="BH76" s="20"/>
      <c r="BI76" s="20"/>
      <c r="BJ76" s="20"/>
      <c r="BK76" s="20"/>
      <c r="BL76" s="20"/>
      <c r="BM76" s="20"/>
      <c r="BN76" s="20"/>
      <c r="BO76" s="20"/>
      <c r="BP76" s="20"/>
      <c r="BQ76" s="20"/>
      <c r="BR76" s="20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  <c r="CJ76" s="20"/>
      <c r="CK76" s="20"/>
      <c r="CL76" s="20"/>
      <c r="CM76" s="20"/>
      <c r="CN76" s="20"/>
      <c r="CO76" s="20"/>
      <c r="CP76" s="20"/>
      <c r="CQ76" s="20"/>
      <c r="CR76" s="20"/>
      <c r="CS76" s="20"/>
      <c r="CT76" s="20"/>
      <c r="CU76" s="20"/>
    </row>
    <row r="77" spans="8:99" s="2" customFormat="1">
      <c r="H77" s="1329"/>
      <c r="I77" s="1414"/>
      <c r="J77" s="1329"/>
      <c r="K77" s="1405"/>
      <c r="L77" s="1405"/>
      <c r="M77" s="1405"/>
      <c r="N77" s="1405"/>
      <c r="O77" s="1405"/>
      <c r="P77" s="1405"/>
      <c r="Q77" s="1405"/>
      <c r="R77" s="1405"/>
      <c r="S77" s="1405"/>
      <c r="T77" s="1405"/>
      <c r="U77" s="1405"/>
      <c r="V77" s="1405"/>
      <c r="W77" s="1405"/>
      <c r="X77" s="1412"/>
      <c r="Y77" s="1329"/>
      <c r="Z77" s="1329"/>
      <c r="AA77" s="1330"/>
      <c r="AB77" s="1330"/>
      <c r="AC77" s="133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  <c r="BA77" s="20"/>
      <c r="BB77" s="20"/>
      <c r="BC77" s="20"/>
      <c r="BD77" s="20"/>
      <c r="BE77" s="20"/>
      <c r="BF77" s="20"/>
      <c r="BG77" s="20"/>
      <c r="BH77" s="20"/>
      <c r="BI77" s="20"/>
      <c r="BJ77" s="20"/>
      <c r="BK77" s="20"/>
      <c r="BL77" s="20"/>
      <c r="BM77" s="20"/>
      <c r="BN77" s="20"/>
      <c r="BO77" s="20"/>
      <c r="BP77" s="20"/>
      <c r="BQ77" s="20"/>
      <c r="BR77" s="20"/>
      <c r="BS77" s="20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  <c r="CJ77" s="20"/>
      <c r="CK77" s="20"/>
      <c r="CL77" s="20"/>
      <c r="CM77" s="20"/>
      <c r="CN77" s="20"/>
      <c r="CO77" s="20"/>
      <c r="CP77" s="20"/>
      <c r="CQ77" s="20"/>
      <c r="CR77" s="20"/>
      <c r="CS77" s="20"/>
      <c r="CT77" s="20"/>
      <c r="CU77" s="20"/>
    </row>
    <row r="78" spans="8:99" s="2" customFormat="1">
      <c r="H78" s="1329"/>
      <c r="I78" s="1414"/>
      <c r="J78" s="1329"/>
      <c r="K78" s="1405"/>
      <c r="L78" s="1405"/>
      <c r="M78" s="1405"/>
      <c r="N78" s="1405"/>
      <c r="O78" s="1405"/>
      <c r="P78" s="1405"/>
      <c r="Q78" s="1405"/>
      <c r="R78" s="1405"/>
      <c r="S78" s="1405"/>
      <c r="T78" s="1405"/>
      <c r="U78" s="1405"/>
      <c r="V78" s="1405"/>
      <c r="W78" s="1405"/>
      <c r="X78" s="1412"/>
      <c r="Y78" s="1329"/>
      <c r="Z78" s="1329"/>
      <c r="AA78" s="1330"/>
      <c r="AB78" s="1330"/>
      <c r="AC78" s="133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  <c r="BB78" s="20"/>
      <c r="BC78" s="20"/>
      <c r="BD78" s="20"/>
      <c r="BE78" s="20"/>
      <c r="BF78" s="20"/>
      <c r="BG78" s="20"/>
      <c r="BH78" s="20"/>
      <c r="BI78" s="20"/>
      <c r="BJ78" s="20"/>
      <c r="BK78" s="20"/>
      <c r="BL78" s="20"/>
      <c r="BM78" s="20"/>
      <c r="BN78" s="20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CK78" s="20"/>
      <c r="CL78" s="20"/>
      <c r="CM78" s="20"/>
      <c r="CN78" s="20"/>
      <c r="CO78" s="20"/>
      <c r="CP78" s="20"/>
      <c r="CQ78" s="20"/>
      <c r="CR78" s="20"/>
      <c r="CS78" s="20"/>
      <c r="CT78" s="20"/>
      <c r="CU78" s="20"/>
    </row>
    <row r="79" spans="8:99" s="2" customFormat="1">
      <c r="H79" s="1329"/>
      <c r="I79" s="1414"/>
      <c r="J79" s="1329"/>
      <c r="K79" s="1405"/>
      <c r="L79" s="1405"/>
      <c r="M79" s="1405"/>
      <c r="N79" s="1405"/>
      <c r="O79" s="1405"/>
      <c r="P79" s="1405"/>
      <c r="Q79" s="1405"/>
      <c r="R79" s="1405"/>
      <c r="S79" s="1405"/>
      <c r="T79" s="1405"/>
      <c r="U79" s="1405"/>
      <c r="V79" s="1405"/>
      <c r="W79" s="1405"/>
      <c r="X79" s="1412"/>
      <c r="Y79" s="1329"/>
      <c r="Z79" s="1329"/>
      <c r="AA79" s="1330"/>
      <c r="AB79" s="1330"/>
      <c r="AC79" s="133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  <c r="BA79" s="20"/>
      <c r="BB79" s="20"/>
      <c r="BC79" s="20"/>
      <c r="BD79" s="20"/>
      <c r="BE79" s="20"/>
      <c r="BF79" s="20"/>
      <c r="BG79" s="20"/>
      <c r="BH79" s="20"/>
      <c r="BI79" s="20"/>
      <c r="BJ79" s="20"/>
      <c r="BK79" s="20"/>
      <c r="BL79" s="20"/>
      <c r="BM79" s="20"/>
      <c r="BN79" s="20"/>
      <c r="BO79" s="20"/>
      <c r="BP79" s="20"/>
      <c r="BQ79" s="20"/>
      <c r="BR79" s="20"/>
      <c r="BS79" s="20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  <c r="CJ79" s="20"/>
      <c r="CK79" s="20"/>
      <c r="CL79" s="20"/>
      <c r="CM79" s="20"/>
      <c r="CN79" s="20"/>
      <c r="CO79" s="20"/>
      <c r="CP79" s="20"/>
      <c r="CQ79" s="20"/>
      <c r="CR79" s="20"/>
      <c r="CS79" s="20"/>
      <c r="CT79" s="20"/>
      <c r="CU79" s="20"/>
    </row>
    <row r="80" spans="8:99" s="2" customFormat="1">
      <c r="H80" s="1329"/>
      <c r="I80" s="1414"/>
      <c r="J80" s="1329"/>
      <c r="K80" s="1405"/>
      <c r="L80" s="1405"/>
      <c r="M80" s="1405"/>
      <c r="N80" s="1405"/>
      <c r="O80" s="1405"/>
      <c r="P80" s="1405"/>
      <c r="Q80" s="1405"/>
      <c r="R80" s="1405"/>
      <c r="S80" s="1405"/>
      <c r="T80" s="1405"/>
      <c r="U80" s="1405"/>
      <c r="V80" s="1405"/>
      <c r="W80" s="1405"/>
      <c r="X80" s="1412"/>
      <c r="Y80" s="1329"/>
      <c r="Z80" s="1329"/>
      <c r="AA80" s="1330"/>
      <c r="AB80" s="1330"/>
      <c r="AC80" s="133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  <c r="BA80" s="20"/>
      <c r="BB80" s="20"/>
      <c r="BC80" s="20"/>
      <c r="BD80" s="20"/>
      <c r="BE80" s="20"/>
      <c r="BF80" s="20"/>
      <c r="BG80" s="20"/>
      <c r="BH80" s="20"/>
      <c r="BI80" s="20"/>
      <c r="BJ80" s="20"/>
      <c r="BK80" s="20"/>
      <c r="BL80" s="20"/>
      <c r="BM80" s="20"/>
      <c r="BN80" s="20"/>
      <c r="BO80" s="20"/>
      <c r="BP80" s="20"/>
      <c r="BQ80" s="20"/>
      <c r="BR80" s="20"/>
      <c r="BS80" s="20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  <c r="CJ80" s="20"/>
      <c r="CK80" s="20"/>
      <c r="CL80" s="20"/>
      <c r="CM80" s="20"/>
      <c r="CN80" s="20"/>
      <c r="CO80" s="20"/>
      <c r="CP80" s="20"/>
      <c r="CQ80" s="20"/>
      <c r="CR80" s="20"/>
      <c r="CS80" s="20"/>
      <c r="CT80" s="20"/>
      <c r="CU80" s="20"/>
    </row>
    <row r="81" spans="8:99" s="2" customFormat="1">
      <c r="H81" s="1329"/>
      <c r="I81" s="1414"/>
      <c r="J81" s="1329"/>
      <c r="K81" s="1405"/>
      <c r="L81" s="1405"/>
      <c r="M81" s="1405"/>
      <c r="N81" s="1405"/>
      <c r="O81" s="1405"/>
      <c r="P81" s="1405"/>
      <c r="Q81" s="1405"/>
      <c r="R81" s="1405"/>
      <c r="S81" s="1405"/>
      <c r="T81" s="1405"/>
      <c r="U81" s="1405"/>
      <c r="V81" s="1405"/>
      <c r="W81" s="1405"/>
      <c r="X81" s="1412"/>
      <c r="Y81" s="1329"/>
      <c r="Z81" s="1329"/>
      <c r="AA81" s="1330"/>
      <c r="AB81" s="1330"/>
      <c r="AC81" s="133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  <c r="BA81" s="20"/>
      <c r="BB81" s="20"/>
      <c r="BC81" s="20"/>
      <c r="BD81" s="20"/>
      <c r="BE81" s="20"/>
      <c r="BF81" s="20"/>
      <c r="BG81" s="20"/>
      <c r="BH81" s="20"/>
      <c r="BI81" s="20"/>
      <c r="BJ81" s="20"/>
      <c r="BK81" s="20"/>
      <c r="BL81" s="20"/>
      <c r="BM81" s="20"/>
      <c r="BN81" s="20"/>
      <c r="BO81" s="20"/>
      <c r="BP81" s="20"/>
      <c r="BQ81" s="20"/>
      <c r="BR81" s="20"/>
      <c r="BS81" s="20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  <c r="CJ81" s="20"/>
      <c r="CK81" s="20"/>
      <c r="CL81" s="20"/>
      <c r="CM81" s="20"/>
      <c r="CN81" s="20"/>
      <c r="CO81" s="20"/>
      <c r="CP81" s="20"/>
      <c r="CQ81" s="20"/>
      <c r="CR81" s="20"/>
      <c r="CS81" s="20"/>
      <c r="CT81" s="20"/>
      <c r="CU81" s="20"/>
    </row>
    <row r="82" spans="8:99" s="2" customFormat="1">
      <c r="H82" s="1329"/>
      <c r="I82" s="1414"/>
      <c r="J82" s="1329"/>
      <c r="K82" s="1405"/>
      <c r="L82" s="1405"/>
      <c r="M82" s="1405"/>
      <c r="N82" s="1405"/>
      <c r="O82" s="1405"/>
      <c r="P82" s="1405"/>
      <c r="Q82" s="1405"/>
      <c r="R82" s="1405"/>
      <c r="S82" s="1405"/>
      <c r="T82" s="1405"/>
      <c r="U82" s="1405"/>
      <c r="V82" s="1405"/>
      <c r="W82" s="1405"/>
      <c r="X82" s="1412"/>
      <c r="Y82" s="1329"/>
      <c r="Z82" s="1329"/>
      <c r="AA82" s="1330"/>
      <c r="AB82" s="1330"/>
      <c r="AC82" s="133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  <c r="BA82" s="20"/>
      <c r="BB82" s="20"/>
      <c r="BC82" s="20"/>
      <c r="BD82" s="20"/>
      <c r="BE82" s="20"/>
      <c r="BF82" s="20"/>
      <c r="BG82" s="20"/>
      <c r="BH82" s="20"/>
      <c r="BI82" s="20"/>
      <c r="BJ82" s="20"/>
      <c r="BK82" s="20"/>
      <c r="BL82" s="20"/>
      <c r="BM82" s="20"/>
      <c r="BN82" s="20"/>
      <c r="BO82" s="20"/>
      <c r="BP82" s="20"/>
      <c r="BQ82" s="20"/>
      <c r="BR82" s="20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/>
      <c r="CP82" s="20"/>
      <c r="CQ82" s="20"/>
      <c r="CR82" s="20"/>
      <c r="CS82" s="20"/>
      <c r="CT82" s="20"/>
      <c r="CU82" s="20"/>
    </row>
    <row r="83" spans="8:99" s="2" customFormat="1">
      <c r="H83" s="1329"/>
      <c r="I83" s="1414"/>
      <c r="J83" s="1329"/>
      <c r="K83" s="1405"/>
      <c r="L83" s="1405"/>
      <c r="M83" s="1405"/>
      <c r="N83" s="1405"/>
      <c r="O83" s="1405"/>
      <c r="P83" s="1405"/>
      <c r="Q83" s="1405"/>
      <c r="R83" s="1405"/>
      <c r="S83" s="1405"/>
      <c r="T83" s="1405"/>
      <c r="U83" s="1405"/>
      <c r="V83" s="1405"/>
      <c r="W83" s="1405"/>
      <c r="X83" s="1412"/>
      <c r="Y83" s="1329"/>
      <c r="Z83" s="1329"/>
      <c r="AA83" s="1330"/>
      <c r="AB83" s="1330"/>
      <c r="AC83" s="133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  <c r="BA83" s="20"/>
      <c r="BB83" s="20"/>
      <c r="BC83" s="20"/>
      <c r="BD83" s="20"/>
      <c r="BE83" s="20"/>
      <c r="BF83" s="20"/>
      <c r="BG83" s="20"/>
      <c r="BH83" s="20"/>
      <c r="BI83" s="20"/>
      <c r="BJ83" s="20"/>
      <c r="BK83" s="20"/>
      <c r="BL83" s="20"/>
      <c r="BM83" s="20"/>
      <c r="BN83" s="20"/>
      <c r="BO83" s="20"/>
      <c r="BP83" s="20"/>
      <c r="BQ83" s="20"/>
      <c r="BR83" s="20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M83" s="20"/>
      <c r="CN83" s="20"/>
      <c r="CO83" s="20"/>
      <c r="CP83" s="20"/>
      <c r="CQ83" s="20"/>
      <c r="CR83" s="20"/>
      <c r="CS83" s="20"/>
      <c r="CT83" s="20"/>
      <c r="CU83" s="20"/>
    </row>
    <row r="84" spans="8:99" s="2" customFormat="1">
      <c r="H84" s="1329"/>
      <c r="I84" s="1414"/>
      <c r="J84" s="1415"/>
      <c r="K84" s="1405"/>
      <c r="L84" s="1405"/>
      <c r="M84" s="1405"/>
      <c r="N84" s="1405"/>
      <c r="O84" s="1405"/>
      <c r="P84" s="1405"/>
      <c r="Q84" s="1405"/>
      <c r="R84" s="1405"/>
      <c r="S84" s="1405"/>
      <c r="T84" s="1405"/>
      <c r="U84" s="1405"/>
      <c r="V84" s="1405"/>
      <c r="W84" s="1405"/>
      <c r="X84" s="1412"/>
      <c r="Y84" s="1329"/>
      <c r="Z84" s="1329"/>
      <c r="AA84" s="1330"/>
      <c r="AB84" s="1330"/>
      <c r="AC84" s="133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  <c r="BA84" s="20"/>
      <c r="BB84" s="20"/>
      <c r="BC84" s="20"/>
      <c r="BD84" s="20"/>
      <c r="BE84" s="20"/>
      <c r="BF84" s="20"/>
      <c r="BG84" s="20"/>
      <c r="BH84" s="20"/>
      <c r="BI84" s="20"/>
      <c r="BJ84" s="20"/>
      <c r="BK84" s="20"/>
      <c r="BL84" s="20"/>
      <c r="BM84" s="20"/>
      <c r="BN84" s="20"/>
      <c r="BO84" s="20"/>
      <c r="BP84" s="20"/>
      <c r="BQ84" s="20"/>
      <c r="BR84" s="20"/>
      <c r="BS84" s="20"/>
      <c r="BT84" s="20"/>
      <c r="BU84" s="20"/>
      <c r="BV84" s="20"/>
      <c r="BW84" s="20"/>
      <c r="BX84" s="20"/>
      <c r="BY84" s="20"/>
      <c r="BZ84" s="20"/>
      <c r="CA84" s="20"/>
      <c r="CB84" s="20"/>
      <c r="CC84" s="20"/>
      <c r="CD84" s="20"/>
      <c r="CE84" s="20"/>
      <c r="CF84" s="20"/>
      <c r="CG84" s="20"/>
      <c r="CH84" s="20"/>
      <c r="CI84" s="20"/>
      <c r="CJ84" s="20"/>
      <c r="CK84" s="20"/>
      <c r="CL84" s="20"/>
      <c r="CM84" s="20"/>
      <c r="CN84" s="20"/>
      <c r="CO84" s="20"/>
      <c r="CP84" s="20"/>
      <c r="CQ84" s="20"/>
      <c r="CR84" s="20"/>
      <c r="CS84" s="20"/>
      <c r="CT84" s="20"/>
      <c r="CU84" s="20"/>
    </row>
    <row r="85" spans="8:99" s="2" customFormat="1">
      <c r="H85" s="1329"/>
      <c r="I85" s="1414"/>
      <c r="J85" s="1415"/>
      <c r="K85" s="1416"/>
      <c r="L85" s="1416"/>
      <c r="M85" s="1416"/>
      <c r="N85" s="1416"/>
      <c r="O85" s="1405"/>
      <c r="P85" s="1405"/>
      <c r="Q85" s="1405"/>
      <c r="R85" s="1405"/>
      <c r="S85" s="1405"/>
      <c r="T85" s="1405"/>
      <c r="U85" s="1405"/>
      <c r="V85" s="1405"/>
      <c r="W85" s="1405"/>
      <c r="X85" s="1412"/>
      <c r="Y85" s="1329"/>
      <c r="Z85" s="1329"/>
      <c r="AA85" s="1330"/>
      <c r="AB85" s="1330"/>
      <c r="AC85" s="133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  <c r="BA85" s="20"/>
      <c r="BB85" s="20"/>
      <c r="BC85" s="20"/>
      <c r="BD85" s="20"/>
      <c r="BE85" s="20"/>
      <c r="BF85" s="20"/>
      <c r="BG85" s="20"/>
      <c r="BH85" s="20"/>
      <c r="BI85" s="20"/>
      <c r="BJ85" s="20"/>
      <c r="BK85" s="20"/>
      <c r="BL85" s="20"/>
      <c r="BM85" s="20"/>
      <c r="BN85" s="20"/>
      <c r="BO85" s="20"/>
      <c r="BP85" s="20"/>
      <c r="BQ85" s="20"/>
      <c r="BR85" s="20"/>
      <c r="BS85" s="20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  <c r="CF85" s="20"/>
      <c r="CG85" s="20"/>
      <c r="CH85" s="20"/>
      <c r="CI85" s="20"/>
      <c r="CJ85" s="20"/>
      <c r="CK85" s="20"/>
      <c r="CL85" s="20"/>
      <c r="CM85" s="20"/>
      <c r="CN85" s="20"/>
      <c r="CO85" s="20"/>
      <c r="CP85" s="20"/>
      <c r="CQ85" s="20"/>
      <c r="CR85" s="20"/>
      <c r="CS85" s="20"/>
      <c r="CT85" s="20"/>
      <c r="CU85" s="20"/>
    </row>
    <row r="86" spans="8:99" s="2" customFormat="1">
      <c r="H86" s="1329"/>
      <c r="I86" s="1414"/>
      <c r="J86" s="1329"/>
      <c r="K86" s="1416"/>
      <c r="L86" s="1417"/>
      <c r="M86" s="1418"/>
      <c r="N86" s="1418"/>
      <c r="O86" s="1416"/>
      <c r="P86" s="1416"/>
      <c r="Q86" s="1416"/>
      <c r="R86" s="1416"/>
      <c r="S86" s="1416"/>
      <c r="T86" s="1416"/>
      <c r="U86" s="1416"/>
      <c r="V86" s="1416"/>
      <c r="W86" s="1329"/>
      <c r="X86" s="1414"/>
      <c r="Y86" s="1329"/>
      <c r="Z86" s="1329"/>
      <c r="AA86" s="1330"/>
      <c r="AB86" s="1330"/>
      <c r="AC86" s="133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  <c r="BA86" s="20"/>
      <c r="BB86" s="20"/>
      <c r="BC86" s="20"/>
      <c r="BD86" s="20"/>
      <c r="BE86" s="20"/>
      <c r="BF86" s="20"/>
      <c r="BG86" s="20"/>
      <c r="BH86" s="20"/>
      <c r="BI86" s="20"/>
      <c r="BJ86" s="20"/>
      <c r="BK86" s="20"/>
      <c r="BL86" s="20"/>
      <c r="BM86" s="20"/>
      <c r="BN86" s="20"/>
      <c r="BO86" s="20"/>
      <c r="BP86" s="20"/>
      <c r="BQ86" s="20"/>
      <c r="BR86" s="20"/>
      <c r="BS86" s="20"/>
      <c r="BT86" s="20"/>
      <c r="BU86" s="20"/>
      <c r="BV86" s="20"/>
      <c r="BW86" s="20"/>
      <c r="BX86" s="20"/>
      <c r="BY86" s="20"/>
      <c r="BZ86" s="20"/>
      <c r="CA86" s="20"/>
      <c r="CB86" s="20"/>
      <c r="CC86" s="20"/>
      <c r="CD86" s="20"/>
      <c r="CE86" s="20"/>
      <c r="CF86" s="20"/>
      <c r="CG86" s="20"/>
      <c r="CH86" s="20"/>
      <c r="CI86" s="20"/>
      <c r="CJ86" s="20"/>
      <c r="CK86" s="20"/>
      <c r="CL86" s="20"/>
      <c r="CM86" s="20"/>
      <c r="CN86" s="20"/>
      <c r="CO86" s="20"/>
      <c r="CP86" s="20"/>
      <c r="CQ86" s="20"/>
      <c r="CR86" s="20"/>
      <c r="CS86" s="20"/>
      <c r="CT86" s="20"/>
      <c r="CU86" s="20"/>
    </row>
    <row r="87" spans="8:99" s="2" customFormat="1">
      <c r="H87" s="1329"/>
      <c r="I87" s="1414"/>
      <c r="J87" s="1410"/>
      <c r="K87" s="1411"/>
      <c r="L87" s="1419"/>
      <c r="M87" s="1420"/>
      <c r="N87" s="1419"/>
      <c r="O87" s="1416"/>
      <c r="P87" s="1416"/>
      <c r="Q87" s="1416"/>
      <c r="R87" s="1416"/>
      <c r="S87" s="1416"/>
      <c r="T87" s="1416"/>
      <c r="U87" s="1416"/>
      <c r="V87" s="1416"/>
      <c r="W87" s="1329"/>
      <c r="X87" s="1329"/>
      <c r="Y87" s="1329"/>
      <c r="Z87" s="1329"/>
      <c r="AA87" s="1330"/>
      <c r="AB87" s="1330"/>
      <c r="AC87" s="133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  <c r="BA87" s="20"/>
      <c r="BB87" s="20"/>
      <c r="BC87" s="20"/>
      <c r="BD87" s="20"/>
      <c r="BE87" s="20"/>
      <c r="BF87" s="20"/>
      <c r="BG87" s="20"/>
      <c r="BH87" s="20"/>
      <c r="BI87" s="20"/>
      <c r="BJ87" s="20"/>
      <c r="BK87" s="20"/>
      <c r="BL87" s="20"/>
      <c r="BM87" s="20"/>
      <c r="BN87" s="20"/>
      <c r="BO87" s="20"/>
      <c r="BP87" s="20"/>
      <c r="BQ87" s="20"/>
      <c r="BR87" s="20"/>
      <c r="BS87" s="20"/>
      <c r="BT87" s="20"/>
      <c r="BU87" s="20"/>
      <c r="BV87" s="20"/>
      <c r="BW87" s="20"/>
      <c r="BX87" s="20"/>
      <c r="BY87" s="20"/>
      <c r="BZ87" s="20"/>
      <c r="CA87" s="20"/>
      <c r="CB87" s="20"/>
      <c r="CC87" s="20"/>
      <c r="CD87" s="20"/>
      <c r="CE87" s="20"/>
      <c r="CF87" s="20"/>
      <c r="CG87" s="20"/>
      <c r="CH87" s="20"/>
      <c r="CI87" s="20"/>
      <c r="CJ87" s="20"/>
      <c r="CK87" s="20"/>
      <c r="CL87" s="20"/>
      <c r="CM87" s="20"/>
      <c r="CN87" s="20"/>
      <c r="CO87" s="20"/>
      <c r="CP87" s="20"/>
      <c r="CQ87" s="20"/>
      <c r="CR87" s="20"/>
      <c r="CS87" s="20"/>
      <c r="CT87" s="20"/>
      <c r="CU87" s="20"/>
    </row>
    <row r="88" spans="8:99" s="2" customFormat="1">
      <c r="H88" s="1329"/>
      <c r="I88" s="1414"/>
      <c r="J88" s="1410"/>
      <c r="K88" s="1411"/>
      <c r="L88" s="1419"/>
      <c r="M88" s="1420"/>
      <c r="N88" s="1419"/>
      <c r="O88" s="1411"/>
      <c r="P88" s="1411"/>
      <c r="Q88" s="1411"/>
      <c r="R88" s="1411"/>
      <c r="S88" s="1411"/>
      <c r="T88" s="1411"/>
      <c r="U88" s="1411"/>
      <c r="V88" s="1411"/>
      <c r="W88" s="1411"/>
      <c r="X88" s="1329"/>
      <c r="Y88" s="1329"/>
      <c r="Z88" s="1329"/>
      <c r="AA88" s="1330"/>
      <c r="AB88" s="1330"/>
      <c r="AC88" s="133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  <c r="BA88" s="20"/>
      <c r="BB88" s="20"/>
      <c r="BC88" s="20"/>
      <c r="BD88" s="20"/>
      <c r="BE88" s="20"/>
      <c r="BF88" s="20"/>
      <c r="BG88" s="20"/>
      <c r="BH88" s="20"/>
      <c r="BI88" s="20"/>
      <c r="BJ88" s="20"/>
      <c r="BK88" s="20"/>
      <c r="BL88" s="20"/>
      <c r="BM88" s="20"/>
      <c r="BN88" s="20"/>
      <c r="BO88" s="20"/>
      <c r="BP88" s="20"/>
      <c r="BQ88" s="20"/>
      <c r="BR88" s="20"/>
      <c r="BS88" s="20"/>
      <c r="BT88" s="20"/>
      <c r="BU88" s="20"/>
      <c r="BV88" s="20"/>
      <c r="BW88" s="20"/>
      <c r="BX88" s="20"/>
      <c r="BY88" s="20"/>
      <c r="BZ88" s="20"/>
      <c r="CA88" s="20"/>
      <c r="CB88" s="20"/>
      <c r="CC88" s="20"/>
      <c r="CD88" s="20"/>
      <c r="CE88" s="20"/>
      <c r="CF88" s="20"/>
      <c r="CG88" s="20"/>
      <c r="CH88" s="20"/>
      <c r="CI88" s="20"/>
      <c r="CJ88" s="20"/>
      <c r="CK88" s="20"/>
      <c r="CL88" s="20"/>
      <c r="CM88" s="20"/>
      <c r="CN88" s="20"/>
      <c r="CO88" s="20"/>
      <c r="CP88" s="20"/>
      <c r="CQ88" s="20"/>
      <c r="CR88" s="20"/>
      <c r="CS88" s="20"/>
      <c r="CT88" s="20"/>
      <c r="CU88" s="20"/>
    </row>
    <row r="89" spans="8:99" s="2" customFormat="1">
      <c r="H89" s="1329"/>
      <c r="I89" s="1414"/>
      <c r="J89" s="1329"/>
      <c r="K89" s="1329"/>
      <c r="L89" s="1421"/>
      <c r="M89" s="1422"/>
      <c r="N89" s="1423"/>
      <c r="O89" s="1411"/>
      <c r="P89" s="1411"/>
      <c r="Q89" s="1411"/>
      <c r="R89" s="1411"/>
      <c r="S89" s="1411"/>
      <c r="T89" s="1411"/>
      <c r="U89" s="1411"/>
      <c r="V89" s="1411"/>
      <c r="W89" s="1411"/>
      <c r="X89" s="1329"/>
      <c r="Y89" s="1329"/>
      <c r="Z89" s="1329"/>
      <c r="AA89" s="1330"/>
      <c r="AB89" s="1330"/>
      <c r="AC89" s="133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  <c r="BA89" s="20"/>
      <c r="BB89" s="20"/>
      <c r="BC89" s="20"/>
      <c r="BD89" s="20"/>
      <c r="BE89" s="20"/>
      <c r="BF89" s="20"/>
      <c r="BG89" s="20"/>
      <c r="BH89" s="20"/>
      <c r="BI89" s="20"/>
      <c r="BJ89" s="20"/>
      <c r="BK89" s="20"/>
      <c r="BL89" s="20"/>
      <c r="BM89" s="20"/>
      <c r="BN89" s="20"/>
      <c r="BO89" s="20"/>
      <c r="BP89" s="20"/>
      <c r="BQ89" s="20"/>
      <c r="BR89" s="20"/>
      <c r="BS89" s="20"/>
      <c r="BT89" s="20"/>
      <c r="BU89" s="20"/>
      <c r="BV89" s="20"/>
      <c r="BW89" s="20"/>
      <c r="BX89" s="20"/>
      <c r="BY89" s="20"/>
      <c r="BZ89" s="20"/>
      <c r="CA89" s="20"/>
      <c r="CB89" s="20"/>
      <c r="CC89" s="20"/>
      <c r="CD89" s="20"/>
      <c r="CE89" s="20"/>
      <c r="CF89" s="20"/>
      <c r="CG89" s="20"/>
      <c r="CH89" s="20"/>
      <c r="CI89" s="20"/>
      <c r="CJ89" s="20"/>
      <c r="CK89" s="20"/>
      <c r="CL89" s="20"/>
      <c r="CM89" s="20"/>
      <c r="CN89" s="20"/>
      <c r="CO89" s="20"/>
      <c r="CP89" s="20"/>
      <c r="CQ89" s="20"/>
      <c r="CR89" s="20"/>
      <c r="CS89" s="20"/>
      <c r="CT89" s="20"/>
      <c r="CU89" s="20"/>
    </row>
    <row r="90" spans="8:99" s="2" customFormat="1">
      <c r="H90" s="1329"/>
      <c r="I90" s="1414"/>
      <c r="J90" s="1329"/>
      <c r="K90" s="1329"/>
      <c r="L90" s="1421"/>
      <c r="M90" s="1422"/>
      <c r="N90" s="1423"/>
      <c r="O90" s="1329"/>
      <c r="P90" s="1329"/>
      <c r="Q90" s="1329"/>
      <c r="R90" s="1329"/>
      <c r="S90" s="1329"/>
      <c r="T90" s="1329"/>
      <c r="U90" s="1329"/>
      <c r="V90" s="1329"/>
      <c r="W90" s="1405"/>
      <c r="X90" s="1329"/>
      <c r="Y90" s="1329"/>
      <c r="Z90" s="1329"/>
      <c r="AA90" s="1330"/>
      <c r="AB90" s="1330"/>
      <c r="AC90" s="133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  <c r="BA90" s="20"/>
      <c r="BB90" s="20"/>
      <c r="BC90" s="20"/>
      <c r="BD90" s="20"/>
      <c r="BE90" s="20"/>
      <c r="BF90" s="20"/>
      <c r="BG90" s="20"/>
      <c r="BH90" s="20"/>
      <c r="BI90" s="20"/>
      <c r="BJ90" s="20"/>
      <c r="BK90" s="20"/>
      <c r="BL90" s="20"/>
      <c r="BM90" s="20"/>
      <c r="BN90" s="20"/>
      <c r="BO90" s="20"/>
      <c r="BP90" s="20"/>
      <c r="BQ90" s="20"/>
      <c r="BR90" s="20"/>
      <c r="BS90" s="20"/>
      <c r="BT90" s="20"/>
      <c r="BU90" s="20"/>
      <c r="BV90" s="20"/>
      <c r="BW90" s="20"/>
      <c r="BX90" s="20"/>
      <c r="BY90" s="20"/>
      <c r="BZ90" s="20"/>
      <c r="CA90" s="20"/>
      <c r="CB90" s="20"/>
      <c r="CC90" s="20"/>
      <c r="CD90" s="20"/>
      <c r="CE90" s="20"/>
      <c r="CF90" s="20"/>
      <c r="CG90" s="20"/>
      <c r="CH90" s="20"/>
      <c r="CI90" s="20"/>
      <c r="CJ90" s="20"/>
      <c r="CK90" s="20"/>
      <c r="CL90" s="20"/>
      <c r="CM90" s="20"/>
      <c r="CN90" s="20"/>
      <c r="CO90" s="20"/>
      <c r="CP90" s="20"/>
      <c r="CQ90" s="20"/>
      <c r="CR90" s="20"/>
      <c r="CS90" s="20"/>
      <c r="CT90" s="20"/>
      <c r="CU90" s="20"/>
    </row>
    <row r="91" spans="8:99" s="2" customFormat="1">
      <c r="H91" s="1329"/>
      <c r="I91" s="1414"/>
      <c r="J91" s="1329"/>
      <c r="K91" s="1329"/>
      <c r="L91" s="1421"/>
      <c r="M91" s="1422"/>
      <c r="N91" s="1424"/>
      <c r="O91" s="1329"/>
      <c r="P91" s="1329"/>
      <c r="Q91" s="1329"/>
      <c r="R91" s="1329"/>
      <c r="S91" s="1329"/>
      <c r="T91" s="1329"/>
      <c r="U91" s="1329"/>
      <c r="V91" s="1329"/>
      <c r="W91" s="1329"/>
      <c r="X91" s="1329"/>
      <c r="Y91" s="1329"/>
      <c r="Z91" s="1329"/>
      <c r="AA91" s="1330"/>
      <c r="AB91" s="1330"/>
      <c r="AC91" s="133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  <c r="BA91" s="20"/>
      <c r="BB91" s="20"/>
      <c r="BC91" s="20"/>
      <c r="BD91" s="20"/>
      <c r="BE91" s="20"/>
      <c r="BF91" s="20"/>
      <c r="BG91" s="20"/>
      <c r="BH91" s="20"/>
      <c r="BI91" s="20"/>
      <c r="BJ91" s="20"/>
      <c r="BK91" s="20"/>
      <c r="BL91" s="20"/>
      <c r="BM91" s="20"/>
      <c r="BN91" s="20"/>
      <c r="BO91" s="20"/>
      <c r="BP91" s="20"/>
      <c r="BQ91" s="20"/>
      <c r="BR91" s="20"/>
      <c r="BS91" s="20"/>
      <c r="BT91" s="20"/>
      <c r="BU91" s="20"/>
      <c r="BV91" s="20"/>
      <c r="BW91" s="20"/>
      <c r="BX91" s="20"/>
      <c r="BY91" s="20"/>
      <c r="BZ91" s="20"/>
      <c r="CA91" s="20"/>
      <c r="CB91" s="20"/>
      <c r="CC91" s="20"/>
      <c r="CD91" s="20"/>
      <c r="CE91" s="20"/>
      <c r="CF91" s="20"/>
      <c r="CG91" s="20"/>
      <c r="CH91" s="20"/>
      <c r="CI91" s="20"/>
      <c r="CJ91" s="20"/>
      <c r="CK91" s="20"/>
      <c r="CL91" s="20"/>
      <c r="CM91" s="20"/>
      <c r="CN91" s="20"/>
      <c r="CO91" s="20"/>
      <c r="CP91" s="20"/>
      <c r="CQ91" s="20"/>
      <c r="CR91" s="20"/>
      <c r="CS91" s="20"/>
      <c r="CT91" s="20"/>
      <c r="CU91" s="20"/>
    </row>
    <row r="92" spans="8:99" s="2" customFormat="1">
      <c r="H92" s="1329"/>
      <c r="I92" s="1414"/>
      <c r="J92" s="1415"/>
      <c r="K92" s="1421"/>
      <c r="L92" s="1329"/>
      <c r="M92" s="1421"/>
      <c r="N92" s="1421"/>
      <c r="O92" s="1329"/>
      <c r="P92" s="1329"/>
      <c r="Q92" s="1329"/>
      <c r="R92" s="1329"/>
      <c r="S92" s="1329"/>
      <c r="T92" s="1329"/>
      <c r="U92" s="1329"/>
      <c r="V92" s="1329"/>
      <c r="W92" s="1329"/>
      <c r="X92" s="1329"/>
      <c r="Y92" s="1329"/>
      <c r="Z92" s="1329"/>
      <c r="AA92" s="1330"/>
      <c r="AB92" s="1330"/>
      <c r="AC92" s="133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  <c r="BA92" s="20"/>
      <c r="BB92" s="20"/>
      <c r="BC92" s="20"/>
      <c r="BD92" s="20"/>
      <c r="BE92" s="20"/>
      <c r="BF92" s="20"/>
      <c r="BG92" s="20"/>
      <c r="BH92" s="20"/>
      <c r="BI92" s="20"/>
      <c r="BJ92" s="20"/>
      <c r="BK92" s="20"/>
      <c r="BL92" s="20"/>
      <c r="BM92" s="20"/>
      <c r="BN92" s="20"/>
      <c r="BO92" s="20"/>
      <c r="BP92" s="20"/>
      <c r="BQ92" s="20"/>
      <c r="BR92" s="20"/>
      <c r="BS92" s="20"/>
      <c r="BT92" s="20"/>
      <c r="BU92" s="20"/>
      <c r="BV92" s="20"/>
      <c r="BW92" s="20"/>
      <c r="BX92" s="20"/>
      <c r="BY92" s="20"/>
      <c r="BZ92" s="20"/>
      <c r="CA92" s="20"/>
      <c r="CB92" s="20"/>
      <c r="CC92" s="20"/>
      <c r="CD92" s="20"/>
      <c r="CE92" s="20"/>
      <c r="CF92" s="20"/>
      <c r="CG92" s="20"/>
      <c r="CH92" s="20"/>
      <c r="CI92" s="20"/>
      <c r="CJ92" s="20"/>
      <c r="CK92" s="20"/>
      <c r="CL92" s="20"/>
      <c r="CM92" s="20"/>
      <c r="CN92" s="20"/>
      <c r="CO92" s="20"/>
      <c r="CP92" s="20"/>
      <c r="CQ92" s="20"/>
      <c r="CR92" s="20"/>
      <c r="CS92" s="20"/>
      <c r="CT92" s="20"/>
      <c r="CU92" s="20"/>
    </row>
    <row r="93" spans="8:99" s="2" customFormat="1">
      <c r="H93" s="1329"/>
      <c r="I93" s="1415"/>
      <c r="J93" s="1329"/>
      <c r="K93" s="1329"/>
      <c r="L93" s="1329"/>
      <c r="M93" s="1329"/>
      <c r="N93" s="1329"/>
      <c r="O93" s="1329"/>
      <c r="P93" s="1329"/>
      <c r="Q93" s="1329"/>
      <c r="R93" s="1329"/>
      <c r="S93" s="1329"/>
      <c r="T93" s="1329"/>
      <c r="U93" s="1329"/>
      <c r="V93" s="1329"/>
      <c r="W93" s="1329"/>
      <c r="X93" s="1329"/>
      <c r="Y93" s="1329"/>
      <c r="Z93" s="1329"/>
      <c r="AA93" s="1330"/>
      <c r="AB93" s="1330"/>
      <c r="AC93" s="133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  <c r="BA93" s="20"/>
      <c r="BB93" s="20"/>
      <c r="BC93" s="20"/>
      <c r="BD93" s="20"/>
      <c r="BE93" s="20"/>
      <c r="BF93" s="20"/>
      <c r="BG93" s="20"/>
      <c r="BH93" s="20"/>
      <c r="BI93" s="20"/>
      <c r="BJ93" s="20"/>
      <c r="BK93" s="20"/>
      <c r="BL93" s="20"/>
      <c r="BM93" s="20"/>
      <c r="BN93" s="20"/>
      <c r="BO93" s="20"/>
      <c r="BP93" s="20"/>
      <c r="BQ93" s="20"/>
      <c r="BR93" s="20"/>
      <c r="BS93" s="20"/>
      <c r="BT93" s="20"/>
      <c r="BU93" s="20"/>
      <c r="BV93" s="20"/>
      <c r="BW93" s="20"/>
      <c r="BX93" s="20"/>
      <c r="BY93" s="20"/>
      <c r="BZ93" s="20"/>
      <c r="CA93" s="20"/>
      <c r="CB93" s="20"/>
      <c r="CC93" s="20"/>
      <c r="CD93" s="20"/>
      <c r="CE93" s="20"/>
      <c r="CF93" s="20"/>
      <c r="CG93" s="20"/>
      <c r="CH93" s="20"/>
      <c r="CI93" s="20"/>
      <c r="CJ93" s="20"/>
      <c r="CK93" s="20"/>
      <c r="CL93" s="20"/>
      <c r="CM93" s="20"/>
      <c r="CN93" s="20"/>
      <c r="CO93" s="20"/>
      <c r="CP93" s="20"/>
      <c r="CQ93" s="20"/>
      <c r="CR93" s="20"/>
      <c r="CS93" s="20"/>
      <c r="CT93" s="20"/>
      <c r="CU93" s="20"/>
    </row>
    <row r="94" spans="8:99" s="2" customFormat="1">
      <c r="H94" s="1329"/>
      <c r="I94" s="1329"/>
      <c r="J94" s="1329"/>
      <c r="K94" s="1329"/>
      <c r="L94" s="1329"/>
      <c r="M94" s="1329"/>
      <c r="N94" s="1329"/>
      <c r="O94" s="1329"/>
      <c r="P94" s="1329"/>
      <c r="Q94" s="1329"/>
      <c r="R94" s="1329"/>
      <c r="S94" s="1329"/>
      <c r="T94" s="1329"/>
      <c r="U94" s="1329"/>
      <c r="V94" s="1329"/>
      <c r="W94" s="1329"/>
      <c r="X94" s="1329"/>
      <c r="Y94" s="1329"/>
      <c r="Z94" s="1329"/>
      <c r="AA94" s="1330"/>
      <c r="AB94" s="1330"/>
      <c r="AC94" s="133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  <c r="BA94" s="20"/>
      <c r="BB94" s="20"/>
      <c r="BC94" s="20"/>
      <c r="BD94" s="20"/>
      <c r="BE94" s="20"/>
      <c r="BF94" s="20"/>
      <c r="BG94" s="20"/>
      <c r="BH94" s="20"/>
      <c r="BI94" s="20"/>
      <c r="BJ94" s="20"/>
      <c r="BK94" s="20"/>
      <c r="BL94" s="20"/>
      <c r="BM94" s="20"/>
      <c r="BN94" s="20"/>
      <c r="BO94" s="20"/>
      <c r="BP94" s="20"/>
      <c r="BQ94" s="20"/>
      <c r="BR94" s="20"/>
      <c r="BS94" s="20"/>
      <c r="BT94" s="20"/>
      <c r="BU94" s="20"/>
      <c r="BV94" s="20"/>
      <c r="BW94" s="20"/>
      <c r="BX94" s="20"/>
      <c r="BY94" s="20"/>
      <c r="BZ94" s="20"/>
      <c r="CA94" s="20"/>
      <c r="CB94" s="20"/>
      <c r="CC94" s="20"/>
      <c r="CD94" s="20"/>
      <c r="CE94" s="20"/>
      <c r="CF94" s="20"/>
      <c r="CG94" s="20"/>
      <c r="CH94" s="20"/>
      <c r="CI94" s="20"/>
      <c r="CJ94" s="20"/>
      <c r="CK94" s="20"/>
      <c r="CL94" s="20"/>
      <c r="CM94" s="20"/>
      <c r="CN94" s="20"/>
      <c r="CO94" s="20"/>
      <c r="CP94" s="20"/>
      <c r="CQ94" s="20"/>
      <c r="CR94" s="20"/>
      <c r="CS94" s="20"/>
      <c r="CT94" s="20"/>
      <c r="CU94" s="20"/>
    </row>
    <row r="95" spans="8:99">
      <c r="H95" s="1329"/>
      <c r="Z95" s="1398"/>
      <c r="AA95" s="1398"/>
      <c r="AB95" s="1398"/>
      <c r="AC95" s="1398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9"/>
    </row>
    <row r="96" spans="8:99">
      <c r="H96" s="1329"/>
      <c r="Z96" s="1398"/>
      <c r="AA96" s="1398"/>
      <c r="AB96" s="1398"/>
      <c r="AC96" s="1398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</row>
    <row r="97" spans="8:99">
      <c r="H97" s="1329"/>
      <c r="Z97" s="1398"/>
      <c r="AA97" s="1398"/>
      <c r="AB97" s="1398"/>
      <c r="AC97" s="1398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</row>
    <row r="98" spans="8:99">
      <c r="H98" s="1329"/>
      <c r="Z98" s="1398"/>
      <c r="AA98" s="1398"/>
      <c r="AB98" s="1398"/>
      <c r="AC98" s="1398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</row>
    <row r="99" spans="8:99">
      <c r="H99" s="1329"/>
      <c r="Z99" s="1398"/>
      <c r="AA99" s="1398"/>
      <c r="AB99" s="1398"/>
      <c r="AC99" s="1398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</row>
    <row r="100" spans="8:99">
      <c r="H100" s="1329"/>
      <c r="Z100" s="1398"/>
      <c r="AA100" s="1398"/>
      <c r="AB100" s="1398"/>
      <c r="AC100" s="1398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</row>
  </sheetData>
  <mergeCells count="13">
    <mergeCell ref="L1:Q1"/>
    <mergeCell ref="L2:Q2"/>
    <mergeCell ref="B19:B20"/>
    <mergeCell ref="G19:G20"/>
    <mergeCell ref="F5:F6"/>
    <mergeCell ref="L6:Q6"/>
    <mergeCell ref="L7:L10"/>
    <mergeCell ref="M7:Q7"/>
    <mergeCell ref="M8:Q8"/>
    <mergeCell ref="M9:Q9"/>
    <mergeCell ref="L3:Q3"/>
    <mergeCell ref="L4:Q4"/>
    <mergeCell ref="L5:Q5"/>
  </mergeCells>
  <printOptions horizontalCentered="1"/>
  <pageMargins left="0.78740157480314965" right="0.59055118110236215" top="0.59055118110236215" bottom="0.59055118110236215" header="0.31496062992125984" footer="0.31496062992125984"/>
  <pageSetup paperSize="9" scale="83" orientation="portrait" r:id="rId1"/>
  <headerFooter alignWithMargins="0"/>
  <ignoredErrors>
    <ignoredError sqref="L11:L22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AD145"/>
  <sheetViews>
    <sheetView view="pageBreakPreview" zoomScale="85" zoomScaleNormal="85" zoomScaleSheetLayoutView="85" workbookViewId="0">
      <selection activeCell="J15" sqref="J15"/>
    </sheetView>
  </sheetViews>
  <sheetFormatPr baseColWidth="10" defaultColWidth="11.42578125" defaultRowHeight="12.75"/>
  <cols>
    <col min="1" max="1" width="3.7109375" style="299" customWidth="1"/>
    <col min="2" max="2" width="12" style="296" customWidth="1"/>
    <col min="3" max="3" width="77.42578125" style="296" customWidth="1"/>
    <col min="4" max="6" width="21.42578125" style="296" customWidth="1"/>
    <col min="7" max="7" width="2.42578125" style="1332" customWidth="1"/>
    <col min="8" max="8" width="11.28515625" style="1331" customWidth="1"/>
    <col min="9" max="9" width="13.140625" style="1331" customWidth="1"/>
    <col min="10" max="12" width="15.7109375" style="1331" customWidth="1"/>
    <col min="13" max="13" width="36.140625" style="1331" customWidth="1"/>
    <col min="14" max="14" width="62.42578125" style="1331" bestFit="1" customWidth="1"/>
    <col min="15" max="15" width="21.7109375" style="1331" bestFit="1" customWidth="1"/>
    <col min="16" max="16" width="21.85546875" style="1331" bestFit="1" customWidth="1"/>
    <col min="17" max="17" width="22.140625" style="1331" bestFit="1" customWidth="1"/>
    <col min="18" max="19" width="11.42578125" style="1331"/>
    <col min="20" max="30" width="11.42578125" style="1337"/>
    <col min="31" max="16384" width="11.42578125" style="296"/>
  </cols>
  <sheetData>
    <row r="1" spans="1:18" ht="18">
      <c r="A1" s="1895" t="s">
        <v>289</v>
      </c>
      <c r="B1" s="1895"/>
      <c r="C1" s="1895"/>
      <c r="D1" s="1895"/>
      <c r="E1" s="1895"/>
      <c r="G1" s="1425"/>
      <c r="H1" s="1426"/>
      <c r="L1" s="2101" t="s">
        <v>258</v>
      </c>
      <c r="M1" s="2102"/>
      <c r="N1" s="2102"/>
      <c r="O1" s="2102"/>
      <c r="P1" s="2103"/>
      <c r="Q1" s="1427"/>
      <c r="R1" s="1329"/>
    </row>
    <row r="2" spans="1:18" ht="24">
      <c r="B2" s="299"/>
      <c r="C2" s="299"/>
      <c r="D2" s="299"/>
      <c r="E2" s="299"/>
      <c r="F2" s="387"/>
      <c r="G2" s="1425"/>
      <c r="L2" s="2070" t="s">
        <v>261</v>
      </c>
      <c r="M2" s="2071" t="s">
        <v>50</v>
      </c>
      <c r="N2" s="1789"/>
      <c r="O2" s="1789"/>
      <c r="P2" s="1789"/>
      <c r="Q2" s="1498"/>
      <c r="R2" s="1329"/>
    </row>
    <row r="3" spans="1:18" ht="13.5" customHeight="1">
      <c r="A3" s="726"/>
      <c r="B3" s="749" t="s">
        <v>130</v>
      </c>
      <c r="C3" s="387" t="s">
        <v>131</v>
      </c>
      <c r="D3" s="695"/>
      <c r="E3" s="695"/>
      <c r="F3" s="695"/>
      <c r="G3" s="1425"/>
      <c r="L3" s="2070" t="s">
        <v>281</v>
      </c>
      <c r="M3" s="2071" t="s">
        <v>50</v>
      </c>
      <c r="N3" s="1789"/>
      <c r="O3" s="1789"/>
      <c r="P3" s="1789"/>
      <c r="Q3" s="1427"/>
      <c r="R3" s="1329"/>
    </row>
    <row r="4" spans="1:18" ht="13.5" customHeight="1" thickBot="1">
      <c r="A4" s="726"/>
      <c r="B4" s="386"/>
      <c r="C4" s="726"/>
      <c r="D4" s="695"/>
      <c r="E4" s="695"/>
      <c r="F4" s="695"/>
      <c r="G4" s="1425"/>
      <c r="L4" s="2070" t="s">
        <v>259</v>
      </c>
      <c r="M4" s="2071" t="s">
        <v>50</v>
      </c>
      <c r="N4" s="1789"/>
      <c r="O4" s="1789"/>
      <c r="P4" s="1789"/>
      <c r="Q4" s="1427"/>
      <c r="R4" s="1329"/>
    </row>
    <row r="5" spans="1:18" ht="18.75" customHeight="1">
      <c r="A5" s="726"/>
      <c r="B5" s="1896" t="s">
        <v>0</v>
      </c>
      <c r="C5" s="1898" t="s">
        <v>1</v>
      </c>
      <c r="D5" s="1900" t="s">
        <v>42</v>
      </c>
      <c r="E5" s="1901"/>
      <c r="F5" s="1902" t="s">
        <v>50</v>
      </c>
      <c r="G5" s="1425"/>
      <c r="K5" s="1428"/>
      <c r="L5" s="2070" t="s">
        <v>318</v>
      </c>
      <c r="M5" s="2071" t="s">
        <v>50</v>
      </c>
      <c r="N5" s="1789"/>
      <c r="O5" s="1789"/>
      <c r="P5" s="1789"/>
      <c r="Q5" s="1427"/>
      <c r="R5" s="1329"/>
    </row>
    <row r="6" spans="1:18" ht="18.75" customHeight="1" thickBot="1">
      <c r="A6" s="726"/>
      <c r="B6" s="1897"/>
      <c r="C6" s="1899"/>
      <c r="D6" s="1670" t="s">
        <v>44</v>
      </c>
      <c r="E6" s="1671" t="s">
        <v>45</v>
      </c>
      <c r="F6" s="1903"/>
      <c r="G6" s="1425"/>
      <c r="L6" s="2072" t="s">
        <v>262</v>
      </c>
      <c r="M6" s="2073"/>
      <c r="N6" s="2104" t="s">
        <v>263</v>
      </c>
      <c r="O6" s="2105"/>
      <c r="P6" s="2106"/>
      <c r="Q6" s="1427"/>
      <c r="R6" s="1329"/>
    </row>
    <row r="7" spans="1:18" ht="18.75" customHeight="1">
      <c r="A7" s="726"/>
      <c r="B7" s="727">
        <v>1</v>
      </c>
      <c r="C7" s="694" t="s">
        <v>349</v>
      </c>
      <c r="D7" s="1011"/>
      <c r="E7" s="1012">
        <v>5.0060599999999997</v>
      </c>
      <c r="F7" s="1013">
        <f t="shared" ref="F7:F33" si="0">+E7</f>
        <v>5.0060599999999997</v>
      </c>
      <c r="G7" s="1425"/>
      <c r="L7" s="2074"/>
      <c r="M7" s="2075"/>
      <c r="N7" s="2107" t="s">
        <v>283</v>
      </c>
      <c r="O7" s="2108"/>
      <c r="P7" s="2109"/>
      <c r="Q7" s="1427"/>
      <c r="R7" s="1329"/>
    </row>
    <row r="8" spans="1:18" ht="18.75" customHeight="1">
      <c r="A8" s="726"/>
      <c r="B8" s="727">
        <f t="shared" ref="B8:B16" si="1">+B7+1</f>
        <v>2</v>
      </c>
      <c r="C8" s="694" t="s">
        <v>350</v>
      </c>
      <c r="D8" s="1011"/>
      <c r="E8" s="1012">
        <v>320.7735313999998</v>
      </c>
      <c r="F8" s="1013">
        <f t="shared" si="0"/>
        <v>320.7735313999998</v>
      </c>
      <c r="G8" s="1425"/>
      <c r="L8" s="2074"/>
      <c r="M8" s="2075"/>
      <c r="N8" s="2107" t="s">
        <v>264</v>
      </c>
      <c r="O8" s="2108"/>
      <c r="P8" s="2109"/>
      <c r="Q8" s="1427"/>
      <c r="R8" s="1329"/>
    </row>
    <row r="9" spans="1:18" ht="18.75" customHeight="1">
      <c r="A9" s="726"/>
      <c r="B9" s="727">
        <f t="shared" si="1"/>
        <v>3</v>
      </c>
      <c r="C9" s="695" t="s">
        <v>51</v>
      </c>
      <c r="D9" s="1011"/>
      <c r="E9" s="1012">
        <v>74.534924699999991</v>
      </c>
      <c r="F9" s="1013">
        <f t="shared" si="0"/>
        <v>74.534924699999991</v>
      </c>
      <c r="G9" s="1425"/>
      <c r="L9" s="2076"/>
      <c r="M9" s="2077"/>
      <c r="N9" s="2078" t="s">
        <v>197</v>
      </c>
      <c r="O9" s="2079" t="s">
        <v>196</v>
      </c>
      <c r="P9" s="2110" t="s">
        <v>50</v>
      </c>
      <c r="Q9" s="1427"/>
      <c r="R9" s="1329"/>
    </row>
    <row r="10" spans="1:18" ht="18.75" customHeight="1">
      <c r="A10" s="726"/>
      <c r="B10" s="727">
        <f t="shared" si="1"/>
        <v>4</v>
      </c>
      <c r="C10" s="695" t="s">
        <v>351</v>
      </c>
      <c r="D10" s="1011"/>
      <c r="E10" s="1012">
        <v>908.87591290000023</v>
      </c>
      <c r="F10" s="1013">
        <f t="shared" si="0"/>
        <v>908.87591290000023</v>
      </c>
      <c r="G10" s="1425"/>
      <c r="K10" s="1428"/>
      <c r="L10" s="2080" t="s">
        <v>266</v>
      </c>
      <c r="M10" s="2081" t="s">
        <v>237</v>
      </c>
      <c r="N10" s="2082">
        <v>109.66339769999981</v>
      </c>
      <c r="O10" s="2083">
        <v>121.40609229999997</v>
      </c>
      <c r="P10" s="2111">
        <v>231.06949000000029</v>
      </c>
      <c r="Q10" s="1427"/>
      <c r="R10" s="1329"/>
    </row>
    <row r="11" spans="1:18" ht="18.75" customHeight="1">
      <c r="A11" s="726"/>
      <c r="B11" s="727">
        <f t="shared" si="1"/>
        <v>5</v>
      </c>
      <c r="C11" s="695" t="s">
        <v>352</v>
      </c>
      <c r="D11" s="1011"/>
      <c r="E11" s="1012">
        <v>8.5838628999999997</v>
      </c>
      <c r="F11" s="1013">
        <f t="shared" si="0"/>
        <v>8.5838628999999997</v>
      </c>
      <c r="G11" s="1425"/>
      <c r="K11" s="1428"/>
      <c r="L11" s="2084"/>
      <c r="M11" s="2085" t="s">
        <v>267</v>
      </c>
      <c r="N11" s="2086">
        <v>2.4344013999999992</v>
      </c>
      <c r="O11" s="2087"/>
      <c r="P11" s="2112">
        <v>2.4344013999999992</v>
      </c>
      <c r="Q11" s="1427"/>
      <c r="R11" s="1329"/>
    </row>
    <row r="12" spans="1:18" ht="18.75" customHeight="1">
      <c r="A12" s="726"/>
      <c r="B12" s="727">
        <f t="shared" si="1"/>
        <v>6</v>
      </c>
      <c r="C12" s="695" t="s">
        <v>241</v>
      </c>
      <c r="D12" s="1011"/>
      <c r="E12" s="1012">
        <v>274.58832509999962</v>
      </c>
      <c r="F12" s="1013">
        <f>+E12</f>
        <v>274.58832509999962</v>
      </c>
      <c r="G12" s="1425"/>
      <c r="K12" s="1428"/>
      <c r="L12" s="2084"/>
      <c r="M12" s="2085" t="s">
        <v>177</v>
      </c>
      <c r="N12" s="2086">
        <v>631.12103029999025</v>
      </c>
      <c r="O12" s="2088">
        <v>90.034379200000032</v>
      </c>
      <c r="P12" s="2112">
        <v>721.15540949999888</v>
      </c>
      <c r="Q12" s="1427"/>
      <c r="R12" s="1329"/>
    </row>
    <row r="13" spans="1:18" ht="18.75" customHeight="1">
      <c r="A13" s="726"/>
      <c r="B13" s="727">
        <f t="shared" si="1"/>
        <v>7</v>
      </c>
      <c r="C13" s="695" t="s">
        <v>275</v>
      </c>
      <c r="D13" s="1011"/>
      <c r="E13" s="1012">
        <v>4153.5496359999997</v>
      </c>
      <c r="F13" s="1013">
        <f>+E13</f>
        <v>4153.5496359999997</v>
      </c>
      <c r="G13" s="1425"/>
      <c r="K13" s="1428"/>
      <c r="L13" s="2084"/>
      <c r="M13" s="2085" t="s">
        <v>4</v>
      </c>
      <c r="N13" s="2086">
        <v>753.28549409999232</v>
      </c>
      <c r="O13" s="2088">
        <v>83.386024499999962</v>
      </c>
      <c r="P13" s="2112">
        <v>836.67151860000718</v>
      </c>
      <c r="Q13" s="1427"/>
      <c r="R13" s="1329"/>
    </row>
    <row r="14" spans="1:18" ht="18.75" customHeight="1">
      <c r="A14" s="726"/>
      <c r="B14" s="727">
        <f t="shared" si="1"/>
        <v>8</v>
      </c>
      <c r="C14" s="695" t="s">
        <v>353</v>
      </c>
      <c r="D14" s="1011"/>
      <c r="E14" s="1012">
        <v>48.377690600000001</v>
      </c>
      <c r="F14" s="1013">
        <f>+E14</f>
        <v>48.377690600000001</v>
      </c>
      <c r="G14" s="1425"/>
      <c r="K14" s="1428"/>
      <c r="L14" s="2084"/>
      <c r="M14" s="2085" t="s">
        <v>6</v>
      </c>
      <c r="N14" s="2086">
        <v>3.3040523000000013</v>
      </c>
      <c r="O14" s="2087"/>
      <c r="P14" s="2112">
        <v>3.3040523000000013</v>
      </c>
      <c r="Q14" s="1427"/>
      <c r="R14" s="1329"/>
    </row>
    <row r="15" spans="1:18" ht="18.75" customHeight="1">
      <c r="A15" s="726"/>
      <c r="B15" s="727">
        <f t="shared" si="1"/>
        <v>9</v>
      </c>
      <c r="C15" s="695" t="s">
        <v>277</v>
      </c>
      <c r="D15" s="1011"/>
      <c r="E15" s="1012">
        <v>18.232486200000004</v>
      </c>
      <c r="F15" s="1013">
        <f>+E15</f>
        <v>18.232486200000004</v>
      </c>
      <c r="G15" s="1425"/>
      <c r="K15" s="1428"/>
      <c r="L15" s="2084"/>
      <c r="M15" s="2085" t="s">
        <v>8</v>
      </c>
      <c r="N15" s="2086">
        <v>325.31113349000032</v>
      </c>
      <c r="O15" s="2088">
        <v>21.6703033</v>
      </c>
      <c r="P15" s="2112">
        <v>346.98143679000242</v>
      </c>
      <c r="Q15" s="1427"/>
      <c r="R15" s="1329"/>
    </row>
    <row r="16" spans="1:18" ht="18.75" customHeight="1">
      <c r="A16" s="726"/>
      <c r="B16" s="727">
        <f t="shared" si="1"/>
        <v>10</v>
      </c>
      <c r="C16" s="695" t="s">
        <v>354</v>
      </c>
      <c r="D16" s="1011"/>
      <c r="E16" s="1012">
        <v>319.0906810000003</v>
      </c>
      <c r="F16" s="1013">
        <f t="shared" si="0"/>
        <v>319.0906810000003</v>
      </c>
      <c r="G16" s="1425"/>
      <c r="K16" s="1428"/>
      <c r="L16" s="2084"/>
      <c r="M16" s="2085" t="s">
        <v>10</v>
      </c>
      <c r="N16" s="2086">
        <v>634.00999649999926</v>
      </c>
      <c r="O16" s="2088">
        <v>30.625659299999999</v>
      </c>
      <c r="P16" s="2112">
        <v>664.6356557999992</v>
      </c>
      <c r="Q16" s="1427"/>
      <c r="R16" s="1329"/>
    </row>
    <row r="17" spans="1:18" ht="18.75" customHeight="1">
      <c r="A17" s="726"/>
      <c r="B17" s="727">
        <v>11</v>
      </c>
      <c r="C17" s="695" t="s">
        <v>52</v>
      </c>
      <c r="D17" s="1011"/>
      <c r="E17" s="1012">
        <v>157.52533400000004</v>
      </c>
      <c r="F17" s="1013">
        <f t="shared" si="0"/>
        <v>157.52533400000004</v>
      </c>
      <c r="G17" s="1425"/>
      <c r="K17" s="1428"/>
      <c r="L17" s="2084"/>
      <c r="M17" s="2085" t="s">
        <v>12</v>
      </c>
      <c r="N17" s="2086">
        <v>288.3360657999994</v>
      </c>
      <c r="O17" s="2088">
        <v>3.7806335000000004</v>
      </c>
      <c r="P17" s="2112">
        <v>292.11669930000068</v>
      </c>
      <c r="Q17" s="1427"/>
      <c r="R17" s="1329"/>
    </row>
    <row r="18" spans="1:18" ht="18.75" customHeight="1">
      <c r="A18" s="726"/>
      <c r="B18" s="727">
        <v>12</v>
      </c>
      <c r="C18" s="695" t="s">
        <v>314</v>
      </c>
      <c r="D18" s="1011"/>
      <c r="E18" s="1012">
        <v>4.9110000000000001E-2</v>
      </c>
      <c r="F18" s="1013">
        <f t="shared" si="0"/>
        <v>4.9110000000000001E-2</v>
      </c>
      <c r="G18" s="1425"/>
      <c r="K18" s="1428"/>
      <c r="L18" s="2084"/>
      <c r="M18" s="2085" t="s">
        <v>14</v>
      </c>
      <c r="N18" s="2086">
        <v>835.38005620000251</v>
      </c>
      <c r="O18" s="2088">
        <v>5.0203230000000003</v>
      </c>
      <c r="P18" s="2112">
        <v>840.40037920000498</v>
      </c>
      <c r="Q18" s="1427"/>
      <c r="R18" s="1329"/>
    </row>
    <row r="19" spans="1:18" ht="18.75" customHeight="1">
      <c r="A19" s="726"/>
      <c r="B19" s="727">
        <v>13</v>
      </c>
      <c r="C19" s="695" t="s">
        <v>53</v>
      </c>
      <c r="D19" s="1011"/>
      <c r="E19" s="1012">
        <v>629.11027409999997</v>
      </c>
      <c r="F19" s="1013">
        <f t="shared" si="0"/>
        <v>629.11027409999997</v>
      </c>
      <c r="G19" s="1425"/>
      <c r="K19" s="1428"/>
      <c r="L19" s="2084"/>
      <c r="M19" s="2085" t="s">
        <v>16</v>
      </c>
      <c r="N19" s="2086">
        <v>944.34932701999458</v>
      </c>
      <c r="O19" s="2088">
        <v>361.17122960000029</v>
      </c>
      <c r="P19" s="2112">
        <v>1305.5205566199879</v>
      </c>
      <c r="Q19" s="1427"/>
      <c r="R19" s="1329"/>
    </row>
    <row r="20" spans="1:18" ht="18.75" customHeight="1">
      <c r="A20" s="726"/>
      <c r="B20" s="727">
        <f t="shared" ref="B20:B27" si="2">+B19+1</f>
        <v>14</v>
      </c>
      <c r="C20" s="695" t="s">
        <v>242</v>
      </c>
      <c r="D20" s="1011"/>
      <c r="E20" s="1012">
        <v>5355.9876873000057</v>
      </c>
      <c r="F20" s="1013">
        <f t="shared" si="0"/>
        <v>5355.9876873000057</v>
      </c>
      <c r="G20" s="1425"/>
      <c r="K20" s="1428"/>
      <c r="L20" s="2084"/>
      <c r="M20" s="2085" t="s">
        <v>19</v>
      </c>
      <c r="N20" s="2086">
        <v>646.77281093000317</v>
      </c>
      <c r="O20" s="2088">
        <v>102.00853209999997</v>
      </c>
      <c r="P20" s="2112">
        <v>748.78134303001434</v>
      </c>
      <c r="Q20" s="1427"/>
      <c r="R20" s="1329"/>
    </row>
    <row r="21" spans="1:18" ht="18.75" customHeight="1">
      <c r="A21" s="726"/>
      <c r="B21" s="727">
        <f t="shared" si="2"/>
        <v>15</v>
      </c>
      <c r="C21" s="695" t="s">
        <v>243</v>
      </c>
      <c r="D21" s="1011"/>
      <c r="E21" s="1012">
        <v>108.4580198</v>
      </c>
      <c r="F21" s="1013">
        <f t="shared" si="0"/>
        <v>108.4580198</v>
      </c>
      <c r="G21" s="1425"/>
      <c r="K21" s="1428"/>
      <c r="L21" s="2084"/>
      <c r="M21" s="2085" t="s">
        <v>20</v>
      </c>
      <c r="N21" s="2086">
        <v>353.35105390999888</v>
      </c>
      <c r="O21" s="2088">
        <v>38.876963999999973</v>
      </c>
      <c r="P21" s="2112">
        <v>392.22801790999898</v>
      </c>
      <c r="Q21" s="1427"/>
      <c r="R21" s="1329"/>
    </row>
    <row r="22" spans="1:18" ht="18.75" customHeight="1">
      <c r="A22" s="726"/>
      <c r="B22" s="727">
        <f t="shared" si="2"/>
        <v>16</v>
      </c>
      <c r="C22" s="695" t="s">
        <v>355</v>
      </c>
      <c r="D22" s="1011"/>
      <c r="E22" s="1012">
        <v>5306.208347800004</v>
      </c>
      <c r="F22" s="1013">
        <f t="shared" si="0"/>
        <v>5306.208347800004</v>
      </c>
      <c r="G22" s="1425"/>
      <c r="K22" s="1428"/>
      <c r="L22" s="2084"/>
      <c r="M22" s="2085" t="s">
        <v>348</v>
      </c>
      <c r="N22" s="2086">
        <v>1.4827257999999996</v>
      </c>
      <c r="O22" s="2087"/>
      <c r="P22" s="2112">
        <v>1.4827257999999996</v>
      </c>
      <c r="Q22" s="1427"/>
      <c r="R22" s="1329"/>
    </row>
    <row r="23" spans="1:18" ht="18.75" customHeight="1">
      <c r="A23" s="726"/>
      <c r="B23" s="727">
        <f t="shared" si="2"/>
        <v>17</v>
      </c>
      <c r="C23" s="695" t="s">
        <v>244</v>
      </c>
      <c r="D23" s="1011"/>
      <c r="E23" s="1012">
        <v>66.673299299999996</v>
      </c>
      <c r="F23" s="1013">
        <f t="shared" si="0"/>
        <v>66.673299299999996</v>
      </c>
      <c r="G23" s="1425"/>
      <c r="K23" s="1428"/>
      <c r="L23" s="2084"/>
      <c r="M23" s="2085" t="s">
        <v>269</v>
      </c>
      <c r="N23" s="2086">
        <v>3.4908220000000045</v>
      </c>
      <c r="O23" s="2087"/>
      <c r="P23" s="2112">
        <v>3.4908220000000045</v>
      </c>
      <c r="Q23" s="1427"/>
      <c r="R23" s="1329"/>
    </row>
    <row r="24" spans="1:18" ht="18.75" customHeight="1">
      <c r="A24" s="726"/>
      <c r="B24" s="727">
        <f t="shared" si="2"/>
        <v>18</v>
      </c>
      <c r="C24" s="695" t="s">
        <v>54</v>
      </c>
      <c r="D24" s="1011"/>
      <c r="E24" s="1012">
        <v>107.93320400000005</v>
      </c>
      <c r="F24" s="1013">
        <f t="shared" si="0"/>
        <v>107.93320400000005</v>
      </c>
      <c r="G24" s="1425"/>
      <c r="K24" s="1428"/>
      <c r="L24" s="2084"/>
      <c r="M24" s="2085" t="s">
        <v>22</v>
      </c>
      <c r="N24" s="2086">
        <v>14.018555219999984</v>
      </c>
      <c r="O24" s="2087"/>
      <c r="P24" s="2112">
        <v>14.018555219999984</v>
      </c>
      <c r="Q24" s="1427"/>
      <c r="R24" s="1329"/>
    </row>
    <row r="25" spans="1:18" ht="18.75" customHeight="1">
      <c r="A25" s="726"/>
      <c r="B25" s="727">
        <f t="shared" si="2"/>
        <v>19</v>
      </c>
      <c r="C25" s="728" t="s">
        <v>315</v>
      </c>
      <c r="D25" s="1011"/>
      <c r="E25" s="1012">
        <v>7.8551295000000003</v>
      </c>
      <c r="F25" s="1013">
        <f t="shared" si="0"/>
        <v>7.8551295000000003</v>
      </c>
      <c r="G25" s="1425"/>
      <c r="K25" s="1428"/>
      <c r="L25" s="2084"/>
      <c r="M25" s="2085" t="s">
        <v>24</v>
      </c>
      <c r="N25" s="2086">
        <v>29.401111100000001</v>
      </c>
      <c r="O25" s="2087"/>
      <c r="P25" s="2112">
        <v>29.401111100000001</v>
      </c>
      <c r="Q25" s="1427"/>
      <c r="R25" s="1329"/>
    </row>
    <row r="26" spans="1:18" ht="18.75" customHeight="1">
      <c r="A26" s="726"/>
      <c r="B26" s="727">
        <f t="shared" si="2"/>
        <v>20</v>
      </c>
      <c r="C26" s="695" t="s">
        <v>316</v>
      </c>
      <c r="D26" s="1011"/>
      <c r="E26" s="1012">
        <v>469.58858180000033</v>
      </c>
      <c r="F26" s="1013">
        <f t="shared" si="0"/>
        <v>469.58858180000033</v>
      </c>
      <c r="G26" s="1425"/>
      <c r="K26" s="1428"/>
      <c r="L26" s="2084"/>
      <c r="M26" s="2085" t="s">
        <v>26</v>
      </c>
      <c r="N26" s="2086">
        <v>16.246327799999989</v>
      </c>
      <c r="O26" s="2087"/>
      <c r="P26" s="2112">
        <v>16.246327799999989</v>
      </c>
      <c r="Q26" s="1427"/>
      <c r="R26" s="1329"/>
    </row>
    <row r="27" spans="1:18" ht="18.75" customHeight="1">
      <c r="A27" s="726"/>
      <c r="B27" s="727">
        <f t="shared" si="2"/>
        <v>21</v>
      </c>
      <c r="C27" s="695" t="s">
        <v>55</v>
      </c>
      <c r="D27" s="1011"/>
      <c r="E27" s="1012">
        <v>4598.4886280000019</v>
      </c>
      <c r="F27" s="1013">
        <f t="shared" si="0"/>
        <v>4598.4886280000019</v>
      </c>
      <c r="G27" s="1425"/>
      <c r="K27" s="1428"/>
      <c r="L27" s="2084"/>
      <c r="M27" s="2085" t="s">
        <v>238</v>
      </c>
      <c r="N27" s="2086">
        <v>5109.8819211699438</v>
      </c>
      <c r="O27" s="2088">
        <v>1730.2650616000005</v>
      </c>
      <c r="P27" s="2112">
        <v>6840.1469827700148</v>
      </c>
      <c r="Q27" s="1427"/>
      <c r="R27" s="1329"/>
    </row>
    <row r="28" spans="1:18" ht="18.75" customHeight="1">
      <c r="A28" s="726"/>
      <c r="B28" s="727">
        <v>22</v>
      </c>
      <c r="C28" s="695" t="s">
        <v>317</v>
      </c>
      <c r="D28" s="1011"/>
      <c r="E28" s="1012">
        <v>246.03345899999988</v>
      </c>
      <c r="F28" s="1013">
        <f t="shared" si="0"/>
        <v>246.03345899999988</v>
      </c>
      <c r="G28" s="1425"/>
      <c r="K28" s="1428"/>
      <c r="L28" s="2084"/>
      <c r="M28" s="2085" t="s">
        <v>270</v>
      </c>
      <c r="N28" s="2086">
        <v>1449.1435935000025</v>
      </c>
      <c r="O28" s="2088">
        <v>358.73151119999994</v>
      </c>
      <c r="P28" s="2112">
        <v>1807.8751047000028</v>
      </c>
      <c r="Q28" s="1427"/>
      <c r="R28" s="1329"/>
    </row>
    <row r="29" spans="1:18" ht="18.75" customHeight="1">
      <c r="A29" s="726"/>
      <c r="B29" s="727">
        <v>23</v>
      </c>
      <c r="C29" s="695" t="s">
        <v>245</v>
      </c>
      <c r="D29" s="1011"/>
      <c r="E29" s="1012">
        <v>80.137418199999999</v>
      </c>
      <c r="F29" s="1013">
        <f t="shared" si="0"/>
        <v>80.137418199999999</v>
      </c>
      <c r="G29" s="1425"/>
      <c r="K29" s="1428"/>
      <c r="L29" s="2084"/>
      <c r="M29" s="2085" t="s">
        <v>271</v>
      </c>
      <c r="N29" s="2086">
        <v>6050.6807330400334</v>
      </c>
      <c r="O29" s="2088">
        <v>126.12803029999998</v>
      </c>
      <c r="P29" s="2112">
        <v>6176.8087633400273</v>
      </c>
      <c r="Q29" s="1427"/>
      <c r="R29" s="1329"/>
    </row>
    <row r="30" spans="1:18" ht="18.75" customHeight="1">
      <c r="A30" s="726"/>
      <c r="B30" s="727">
        <v>24</v>
      </c>
      <c r="C30" s="729" t="s">
        <v>56</v>
      </c>
      <c r="D30" s="1011"/>
      <c r="E30" s="1012">
        <v>476.88059200000009</v>
      </c>
      <c r="F30" s="1013">
        <f t="shared" si="0"/>
        <v>476.88059200000009</v>
      </c>
      <c r="G30" s="1425"/>
      <c r="K30" s="1428"/>
      <c r="L30" s="2084"/>
      <c r="M30" s="2085" t="s">
        <v>272</v>
      </c>
      <c r="N30" s="2086">
        <v>24.549888299999981</v>
      </c>
      <c r="O30" s="2087"/>
      <c r="P30" s="2112">
        <v>24.549888299999981</v>
      </c>
      <c r="Q30" s="1427"/>
      <c r="R30" s="1329"/>
    </row>
    <row r="31" spans="1:18" ht="18.75" customHeight="1">
      <c r="A31" s="726"/>
      <c r="B31" s="727">
        <f>+B30+1</f>
        <v>25</v>
      </c>
      <c r="C31" s="695" t="s">
        <v>142</v>
      </c>
      <c r="D31" s="1011"/>
      <c r="E31" s="1012">
        <v>883.62009130000069</v>
      </c>
      <c r="F31" s="1013">
        <f t="shared" si="0"/>
        <v>883.62009130000069</v>
      </c>
      <c r="G31" s="1425"/>
      <c r="K31" s="1428"/>
      <c r="L31" s="2084"/>
      <c r="M31" s="2085" t="s">
        <v>31</v>
      </c>
      <c r="N31" s="2086">
        <v>10.635928100000006</v>
      </c>
      <c r="O31" s="2087"/>
      <c r="P31" s="2112">
        <v>10.635928100000006</v>
      </c>
      <c r="Q31" s="1427"/>
      <c r="R31" s="1329"/>
    </row>
    <row r="32" spans="1:18" ht="18.75" customHeight="1">
      <c r="A32" s="726"/>
      <c r="B32" s="727">
        <f t="shared" ref="B32:B33" si="3">+B31+1</f>
        <v>26</v>
      </c>
      <c r="C32" s="695" t="s">
        <v>280</v>
      </c>
      <c r="D32" s="1011"/>
      <c r="E32" s="1012">
        <v>408.31432330000001</v>
      </c>
      <c r="F32" s="1013">
        <f t="shared" si="0"/>
        <v>408.31432330000001</v>
      </c>
      <c r="G32" s="1425"/>
      <c r="K32" s="1428"/>
      <c r="L32" s="2084"/>
      <c r="M32" s="2085" t="s">
        <v>33</v>
      </c>
      <c r="N32" s="2086">
        <v>901.10026739999648</v>
      </c>
      <c r="O32" s="2088">
        <v>143.96922779999986</v>
      </c>
      <c r="P32" s="2112">
        <v>1045.0694951999906</v>
      </c>
      <c r="Q32" s="1769"/>
      <c r="R32" s="1329"/>
    </row>
    <row r="33" spans="1:18" ht="18.75" customHeight="1">
      <c r="A33" s="726"/>
      <c r="B33" s="727">
        <f t="shared" si="3"/>
        <v>27</v>
      </c>
      <c r="C33" s="695" t="s">
        <v>246</v>
      </c>
      <c r="D33" s="1011"/>
      <c r="E33" s="1012">
        <v>31.236644000000002</v>
      </c>
      <c r="F33" s="1013">
        <f t="shared" si="0"/>
        <v>31.236644000000002</v>
      </c>
      <c r="G33" s="1425"/>
      <c r="K33" s="1428"/>
      <c r="L33" s="2089"/>
      <c r="M33" s="2090" t="s">
        <v>50</v>
      </c>
      <c r="N33" s="2091">
        <v>19137.950693079507</v>
      </c>
      <c r="O33" s="2092">
        <v>3217.0739717000042</v>
      </c>
      <c r="P33" s="2113">
        <v>22355.024664779445</v>
      </c>
      <c r="Q33" s="1769"/>
      <c r="R33" s="1329"/>
    </row>
    <row r="34" spans="1:18" ht="18.75" customHeight="1" thickBot="1">
      <c r="A34" s="726"/>
      <c r="B34" s="730"/>
      <c r="C34" s="731"/>
      <c r="D34" s="1014"/>
      <c r="E34" s="1015"/>
      <c r="F34" s="1016"/>
      <c r="G34" s="1425"/>
      <c r="K34" s="1428"/>
      <c r="L34" s="2093" t="s">
        <v>273</v>
      </c>
      <c r="M34" s="2085" t="s">
        <v>349</v>
      </c>
      <c r="N34" s="2094"/>
      <c r="O34" s="2088">
        <v>5.0060599999999997</v>
      </c>
      <c r="P34" s="2112">
        <v>5.0060599999999997</v>
      </c>
      <c r="Q34" s="1427"/>
      <c r="R34" s="1329"/>
    </row>
    <row r="35" spans="1:18" ht="18.75" customHeight="1" thickTop="1" thickBot="1">
      <c r="A35" s="726"/>
      <c r="B35" s="1907" t="s">
        <v>57</v>
      </c>
      <c r="C35" s="1908"/>
      <c r="D35" s="1017"/>
      <c r="E35" s="732">
        <f>SUM(E7:E33)</f>
        <v>25065.713254200011</v>
      </c>
      <c r="F35" s="733">
        <f>SUM(F7:F33)</f>
        <v>25065.713254200011</v>
      </c>
      <c r="G35" s="1425"/>
      <c r="K35" s="1428"/>
      <c r="L35" s="2095"/>
      <c r="M35" s="2085" t="s">
        <v>350</v>
      </c>
      <c r="N35" s="2094"/>
      <c r="O35" s="2088">
        <v>320.7735313999998</v>
      </c>
      <c r="P35" s="2112">
        <v>320.7735313999998</v>
      </c>
      <c r="Q35" s="1427"/>
      <c r="R35" s="1329"/>
    </row>
    <row r="36" spans="1:18" ht="18.75" customHeight="1">
      <c r="A36" s="726"/>
      <c r="B36" s="734"/>
      <c r="C36" s="734"/>
      <c r="D36" s="735"/>
      <c r="E36" s="736"/>
      <c r="F36" s="736"/>
      <c r="G36" s="1425"/>
      <c r="K36" s="1428"/>
      <c r="L36" s="2095"/>
      <c r="M36" s="2085" t="s">
        <v>51</v>
      </c>
      <c r="N36" s="2094"/>
      <c r="O36" s="2088">
        <v>74.534924699999991</v>
      </c>
      <c r="P36" s="2112">
        <v>74.534924699999991</v>
      </c>
      <c r="Q36" s="1427"/>
      <c r="R36" s="1329"/>
    </row>
    <row r="37" spans="1:18" ht="18.75" customHeight="1">
      <c r="A37" s="726"/>
      <c r="B37" s="699"/>
      <c r="C37" s="700"/>
      <c r="D37" s="735"/>
      <c r="E37" s="736"/>
      <c r="F37" s="736"/>
      <c r="G37" s="1425"/>
      <c r="K37" s="1428"/>
      <c r="L37" s="2095"/>
      <c r="M37" s="2085" t="s">
        <v>351</v>
      </c>
      <c r="N37" s="2094"/>
      <c r="O37" s="2088">
        <v>908.87591290000023</v>
      </c>
      <c r="P37" s="2112">
        <v>908.87591290000023</v>
      </c>
      <c r="Q37" s="1427"/>
      <c r="R37" s="1329"/>
    </row>
    <row r="38" spans="1:18" ht="18.75" customHeight="1">
      <c r="A38" s="726"/>
      <c r="B38" s="699"/>
      <c r="C38" s="700"/>
      <c r="D38" s="735"/>
      <c r="E38" s="736"/>
      <c r="F38" s="736"/>
      <c r="G38" s="1425"/>
      <c r="K38" s="1428"/>
      <c r="L38" s="2095"/>
      <c r="M38" s="2085" t="s">
        <v>352</v>
      </c>
      <c r="N38" s="2094"/>
      <c r="O38" s="2088">
        <v>8.5838628999999997</v>
      </c>
      <c r="P38" s="2112">
        <v>8.5838628999999997</v>
      </c>
      <c r="Q38" s="1427"/>
      <c r="R38" s="1329"/>
    </row>
    <row r="39" spans="1:18" ht="18.75" customHeight="1">
      <c r="A39" s="726"/>
      <c r="B39" s="726"/>
      <c r="C39" s="726"/>
      <c r="D39" s="726"/>
      <c r="E39" s="726"/>
      <c r="F39" s="726"/>
      <c r="G39" s="1425"/>
      <c r="K39" s="1428"/>
      <c r="L39" s="2095"/>
      <c r="M39" s="2085" t="s">
        <v>241</v>
      </c>
      <c r="N39" s="2094"/>
      <c r="O39" s="2088">
        <v>274.58832509999962</v>
      </c>
      <c r="P39" s="2112">
        <v>274.58832509999962</v>
      </c>
      <c r="Q39" s="1427"/>
      <c r="R39" s="1329"/>
    </row>
    <row r="40" spans="1:18" ht="18.75" customHeight="1">
      <c r="A40" s="726"/>
      <c r="B40" s="749" t="s">
        <v>132</v>
      </c>
      <c r="C40" s="387" t="s">
        <v>133</v>
      </c>
      <c r="D40" s="726"/>
      <c r="E40" s="726"/>
      <c r="F40" s="726"/>
      <c r="G40" s="1425"/>
      <c r="L40" s="2095"/>
      <c r="M40" s="2085" t="s">
        <v>275</v>
      </c>
      <c r="N40" s="2094"/>
      <c r="O40" s="2088">
        <v>4153.5496359999997</v>
      </c>
      <c r="P40" s="2112">
        <v>4153.5496359999997</v>
      </c>
      <c r="Q40" s="1427"/>
      <c r="R40" s="1329"/>
    </row>
    <row r="41" spans="1:18" ht="18.75" customHeight="1" thickBot="1">
      <c r="A41" s="726"/>
      <c r="B41" s="737"/>
      <c r="C41" s="737"/>
      <c r="D41" s="726"/>
      <c r="E41" s="726"/>
      <c r="F41" s="726"/>
      <c r="G41" s="1425"/>
      <c r="L41" s="2095"/>
      <c r="M41" s="2085" t="s">
        <v>353</v>
      </c>
      <c r="N41" s="2094"/>
      <c r="O41" s="2088">
        <v>48.377690600000001</v>
      </c>
      <c r="P41" s="2112">
        <v>48.377690600000001</v>
      </c>
      <c r="Q41" s="1427"/>
      <c r="R41" s="1329"/>
    </row>
    <row r="42" spans="1:18" ht="18.75" customHeight="1">
      <c r="A42" s="726"/>
      <c r="B42" s="1896" t="s">
        <v>0</v>
      </c>
      <c r="C42" s="1898" t="s">
        <v>1</v>
      </c>
      <c r="D42" s="1909" t="s">
        <v>42</v>
      </c>
      <c r="E42" s="1910"/>
      <c r="F42" s="1911" t="s">
        <v>50</v>
      </c>
      <c r="G42" s="1425"/>
      <c r="L42" s="2095"/>
      <c r="M42" s="2085" t="s">
        <v>277</v>
      </c>
      <c r="N42" s="2094"/>
      <c r="O42" s="2088">
        <v>18.232486200000004</v>
      </c>
      <c r="P42" s="2112">
        <v>18.232486200000004</v>
      </c>
      <c r="Q42" s="1427"/>
      <c r="R42" s="1329"/>
    </row>
    <row r="43" spans="1:18" ht="18.75" customHeight="1" thickBot="1">
      <c r="A43" s="726"/>
      <c r="B43" s="1897"/>
      <c r="C43" s="1899"/>
      <c r="D43" s="1672" t="s">
        <v>44</v>
      </c>
      <c r="E43" s="1673" t="s">
        <v>45</v>
      </c>
      <c r="F43" s="1912"/>
      <c r="G43" s="1425"/>
      <c r="L43" s="2095"/>
      <c r="M43" s="2085" t="s">
        <v>354</v>
      </c>
      <c r="N43" s="2094"/>
      <c r="O43" s="2088">
        <v>319.0906810000003</v>
      </c>
      <c r="P43" s="2112">
        <v>319.0906810000003</v>
      </c>
      <c r="Q43" s="1427"/>
      <c r="R43" s="1329"/>
    </row>
    <row r="44" spans="1:18" ht="18.75" customHeight="1">
      <c r="A44" s="726"/>
      <c r="B44" s="727">
        <v>1</v>
      </c>
      <c r="C44" s="695" t="s">
        <v>237</v>
      </c>
      <c r="D44" s="1018">
        <v>109.66339769999981</v>
      </c>
      <c r="E44" s="1019">
        <v>121.40609229999997</v>
      </c>
      <c r="F44" s="1013">
        <f>SUM(D44:E44)</f>
        <v>231.06948999999977</v>
      </c>
      <c r="G44" s="1425"/>
      <c r="L44" s="2095"/>
      <c r="M44" s="2085" t="s">
        <v>52</v>
      </c>
      <c r="N44" s="2094"/>
      <c r="O44" s="2088">
        <v>157.52533400000004</v>
      </c>
      <c r="P44" s="2112">
        <v>157.52533400000004</v>
      </c>
      <c r="Q44" s="1427"/>
      <c r="R44" s="1329"/>
    </row>
    <row r="45" spans="1:18" ht="18.75" customHeight="1">
      <c r="A45" s="726"/>
      <c r="B45" s="727">
        <v>2</v>
      </c>
      <c r="C45" s="695" t="s">
        <v>267</v>
      </c>
      <c r="D45" s="1018">
        <v>2.4344013999999992</v>
      </c>
      <c r="E45" s="1019"/>
      <c r="F45" s="1013">
        <f>SUM(D45:E45)</f>
        <v>2.4344013999999992</v>
      </c>
      <c r="G45" s="1425"/>
      <c r="L45" s="2095"/>
      <c r="M45" s="2085" t="s">
        <v>314</v>
      </c>
      <c r="N45" s="2094"/>
      <c r="O45" s="2088">
        <v>4.9110000000000001E-2</v>
      </c>
      <c r="P45" s="2112">
        <v>4.9110000000000001E-2</v>
      </c>
      <c r="Q45" s="1427"/>
      <c r="R45" s="1329"/>
    </row>
    <row r="46" spans="1:18" ht="18.75" customHeight="1">
      <c r="A46" s="726"/>
      <c r="B46" s="727">
        <v>3</v>
      </c>
      <c r="C46" s="695" t="s">
        <v>177</v>
      </c>
      <c r="D46" s="1018">
        <v>631.12103029999025</v>
      </c>
      <c r="E46" s="1019">
        <v>90.034379200000032</v>
      </c>
      <c r="F46" s="1013">
        <f>SUM(D46:E46)</f>
        <v>721.15540949999024</v>
      </c>
      <c r="G46" s="1425"/>
      <c r="L46" s="2095"/>
      <c r="M46" s="2085" t="s">
        <v>53</v>
      </c>
      <c r="N46" s="2094"/>
      <c r="O46" s="2088">
        <v>629.11027409999997</v>
      </c>
      <c r="P46" s="2112">
        <v>629.11027409999997</v>
      </c>
      <c r="Q46" s="1427"/>
      <c r="R46" s="1329"/>
    </row>
    <row r="47" spans="1:18" ht="18.75" customHeight="1">
      <c r="A47" s="726"/>
      <c r="B47" s="727">
        <v>4</v>
      </c>
      <c r="C47" s="695" t="s">
        <v>4</v>
      </c>
      <c r="D47" s="1018">
        <v>753.28549409999232</v>
      </c>
      <c r="E47" s="1019">
        <v>83.386024499999962</v>
      </c>
      <c r="F47" s="1013">
        <f>SUM(D47:E47)</f>
        <v>836.67151859999228</v>
      </c>
      <c r="G47" s="1425"/>
      <c r="L47" s="2095"/>
      <c r="M47" s="2085" t="s">
        <v>242</v>
      </c>
      <c r="N47" s="2094"/>
      <c r="O47" s="2088">
        <v>5355.9876873000057</v>
      </c>
      <c r="P47" s="2112">
        <v>5355.9876873000057</v>
      </c>
      <c r="Q47" s="1427"/>
      <c r="R47" s="1329"/>
    </row>
    <row r="48" spans="1:18" ht="18.75" customHeight="1">
      <c r="A48" s="726"/>
      <c r="B48" s="738">
        <v>5</v>
      </c>
      <c r="C48" s="739" t="s">
        <v>6</v>
      </c>
      <c r="D48" s="1018">
        <v>3.3040523000000013</v>
      </c>
      <c r="E48" s="1019"/>
      <c r="F48" s="1013">
        <f t="shared" ref="F48:F66" si="4">SUM(D48:E48)</f>
        <v>3.3040523000000013</v>
      </c>
      <c r="G48" s="1425"/>
      <c r="L48" s="2095"/>
      <c r="M48" s="2085" t="s">
        <v>243</v>
      </c>
      <c r="N48" s="2094"/>
      <c r="O48" s="2088">
        <v>108.4580198</v>
      </c>
      <c r="P48" s="2112">
        <v>108.4580198</v>
      </c>
      <c r="Q48" s="1427"/>
      <c r="R48" s="1329"/>
    </row>
    <row r="49" spans="1:18" ht="18.75" customHeight="1">
      <c r="A49" s="726"/>
      <c r="B49" s="727">
        <v>6</v>
      </c>
      <c r="C49" s="695" t="s">
        <v>8</v>
      </c>
      <c r="D49" s="1018">
        <v>325.31113349000032</v>
      </c>
      <c r="E49" s="1019">
        <v>21.6703033</v>
      </c>
      <c r="F49" s="1013">
        <f t="shared" si="4"/>
        <v>346.98143679000032</v>
      </c>
      <c r="G49" s="1425"/>
      <c r="L49" s="2095"/>
      <c r="M49" s="2085" t="s">
        <v>355</v>
      </c>
      <c r="N49" s="2094"/>
      <c r="O49" s="2088">
        <v>5306.208347800004</v>
      </c>
      <c r="P49" s="2112">
        <v>5306.208347800004</v>
      </c>
      <c r="Q49" s="1427"/>
      <c r="R49" s="1329"/>
    </row>
    <row r="50" spans="1:18" ht="18.75" customHeight="1">
      <c r="A50" s="726"/>
      <c r="B50" s="727">
        <v>7</v>
      </c>
      <c r="C50" s="695" t="s">
        <v>10</v>
      </c>
      <c r="D50" s="1018">
        <v>634.00999649999926</v>
      </c>
      <c r="E50" s="1019">
        <v>30.625659299999999</v>
      </c>
      <c r="F50" s="1013">
        <f t="shared" si="4"/>
        <v>664.63565579999931</v>
      </c>
      <c r="G50" s="1425"/>
      <c r="L50" s="2095"/>
      <c r="M50" s="2085" t="s">
        <v>244</v>
      </c>
      <c r="N50" s="2094"/>
      <c r="O50" s="2088">
        <v>66.673299299999996</v>
      </c>
      <c r="P50" s="2112">
        <v>66.673299299999996</v>
      </c>
      <c r="Q50" s="1427"/>
      <c r="R50" s="1329"/>
    </row>
    <row r="51" spans="1:18" ht="18.75" customHeight="1">
      <c r="A51" s="726"/>
      <c r="B51" s="727">
        <f>B50+1</f>
        <v>8</v>
      </c>
      <c r="C51" s="695" t="s">
        <v>12</v>
      </c>
      <c r="D51" s="1018">
        <v>288.3360657999994</v>
      </c>
      <c r="E51" s="1019">
        <v>3.7806335000000004</v>
      </c>
      <c r="F51" s="1013">
        <f t="shared" si="4"/>
        <v>292.11669929999942</v>
      </c>
      <c r="G51" s="1425"/>
      <c r="L51" s="2095"/>
      <c r="M51" s="2085" t="s">
        <v>54</v>
      </c>
      <c r="N51" s="2094"/>
      <c r="O51" s="2088">
        <v>107.93320400000005</v>
      </c>
      <c r="P51" s="2112">
        <v>107.93320400000005</v>
      </c>
      <c r="Q51" s="1427"/>
      <c r="R51" s="1329"/>
    </row>
    <row r="52" spans="1:18" ht="18.75" customHeight="1">
      <c r="A52" s="726"/>
      <c r="B52" s="727">
        <f>B51+1</f>
        <v>9</v>
      </c>
      <c r="C52" s="695" t="s">
        <v>14</v>
      </c>
      <c r="D52" s="1018">
        <v>835.38005620000251</v>
      </c>
      <c r="E52" s="1019">
        <v>5.0203230000000003</v>
      </c>
      <c r="F52" s="1013">
        <f t="shared" si="4"/>
        <v>840.40037920000248</v>
      </c>
      <c r="G52" s="1425"/>
      <c r="L52" s="2095"/>
      <c r="M52" s="2085" t="s">
        <v>315</v>
      </c>
      <c r="N52" s="2094"/>
      <c r="O52" s="2088">
        <v>7.8551295000000003</v>
      </c>
      <c r="P52" s="2112">
        <v>7.8551295000000003</v>
      </c>
      <c r="Q52" s="1427"/>
      <c r="R52" s="1329"/>
    </row>
    <row r="53" spans="1:18" ht="18.75" customHeight="1">
      <c r="A53" s="726"/>
      <c r="B53" s="727">
        <f>B52+1</f>
        <v>10</v>
      </c>
      <c r="C53" s="695" t="s">
        <v>16</v>
      </c>
      <c r="D53" s="1018">
        <v>944.34932701999458</v>
      </c>
      <c r="E53" s="1019">
        <v>361.17122960000029</v>
      </c>
      <c r="F53" s="1013">
        <f t="shared" si="4"/>
        <v>1305.5205566199947</v>
      </c>
      <c r="G53" s="1425"/>
      <c r="L53" s="2095"/>
      <c r="M53" s="2085" t="s">
        <v>316</v>
      </c>
      <c r="N53" s="2094"/>
      <c r="O53" s="2088">
        <v>469.58858180000033</v>
      </c>
      <c r="P53" s="2112">
        <v>469.58858180000033</v>
      </c>
      <c r="Q53" s="1427"/>
      <c r="R53" s="1329"/>
    </row>
    <row r="54" spans="1:18" ht="18.75" customHeight="1">
      <c r="A54" s="726"/>
      <c r="B54" s="727">
        <f>B53+1</f>
        <v>11</v>
      </c>
      <c r="C54" s="695" t="s">
        <v>19</v>
      </c>
      <c r="D54" s="1018">
        <v>646.77281093000317</v>
      </c>
      <c r="E54" s="1019">
        <v>102.00853209999997</v>
      </c>
      <c r="F54" s="1013">
        <f t="shared" si="4"/>
        <v>748.7813430300032</v>
      </c>
      <c r="G54" s="1425"/>
      <c r="L54" s="2095"/>
      <c r="M54" s="2085" t="s">
        <v>55</v>
      </c>
      <c r="N54" s="2094"/>
      <c r="O54" s="2088">
        <v>4598.4886280000019</v>
      </c>
      <c r="P54" s="2112">
        <v>4598.4886280000019</v>
      </c>
      <c r="Q54" s="1427"/>
      <c r="R54" s="1329"/>
    </row>
    <row r="55" spans="1:18" ht="18.75" customHeight="1">
      <c r="A55" s="726"/>
      <c r="B55" s="727">
        <f>B54+1</f>
        <v>12</v>
      </c>
      <c r="C55" s="695" t="s">
        <v>20</v>
      </c>
      <c r="D55" s="1018">
        <v>353.35105390999888</v>
      </c>
      <c r="E55" s="1019">
        <v>38.876963999999973</v>
      </c>
      <c r="F55" s="1013">
        <f t="shared" si="4"/>
        <v>392.22801790999887</v>
      </c>
      <c r="G55" s="1425"/>
      <c r="L55" s="2095"/>
      <c r="M55" s="2085" t="s">
        <v>317</v>
      </c>
      <c r="N55" s="2094"/>
      <c r="O55" s="2088">
        <v>246.03345899999988</v>
      </c>
      <c r="P55" s="2112">
        <v>246.03345899999988</v>
      </c>
      <c r="Q55" s="1427"/>
      <c r="R55" s="1329"/>
    </row>
    <row r="56" spans="1:18" ht="18.75" customHeight="1">
      <c r="A56" s="726"/>
      <c r="B56" s="727">
        <v>13</v>
      </c>
      <c r="C56" s="695" t="s">
        <v>348</v>
      </c>
      <c r="D56" s="1018">
        <v>1.4827257999999996</v>
      </c>
      <c r="E56" s="1019"/>
      <c r="F56" s="1013">
        <f t="shared" si="4"/>
        <v>1.4827257999999996</v>
      </c>
      <c r="G56" s="1425"/>
      <c r="L56" s="2095"/>
      <c r="M56" s="2085" t="s">
        <v>245</v>
      </c>
      <c r="N56" s="2094"/>
      <c r="O56" s="2088">
        <v>80.137418199999999</v>
      </c>
      <c r="P56" s="2112">
        <v>80.137418199999999</v>
      </c>
      <c r="Q56" s="1427"/>
      <c r="R56" s="1429"/>
    </row>
    <row r="57" spans="1:18" ht="18.75" customHeight="1">
      <c r="A57" s="726"/>
      <c r="B57" s="727">
        <v>14</v>
      </c>
      <c r="C57" s="695" t="s">
        <v>269</v>
      </c>
      <c r="D57" s="1018">
        <v>3.4908220000000045</v>
      </c>
      <c r="E57" s="1019"/>
      <c r="F57" s="1013">
        <f t="shared" si="4"/>
        <v>3.4908220000000045</v>
      </c>
      <c r="G57" s="1425"/>
      <c r="L57" s="2095"/>
      <c r="M57" s="2085" t="s">
        <v>56</v>
      </c>
      <c r="N57" s="2094"/>
      <c r="O57" s="2088">
        <v>476.88059200000009</v>
      </c>
      <c r="P57" s="2112">
        <v>476.88059200000009</v>
      </c>
      <c r="Q57" s="1427"/>
      <c r="R57" s="1429"/>
    </row>
    <row r="58" spans="1:18" ht="18.75" customHeight="1">
      <c r="A58" s="726"/>
      <c r="B58" s="727">
        <v>15</v>
      </c>
      <c r="C58" s="695" t="s">
        <v>22</v>
      </c>
      <c r="D58" s="1018">
        <v>14.018555219999984</v>
      </c>
      <c r="E58" s="1019"/>
      <c r="F58" s="1013">
        <f t="shared" si="4"/>
        <v>14.018555219999984</v>
      </c>
      <c r="G58" s="1425"/>
      <c r="L58" s="2095"/>
      <c r="M58" s="2085" t="s">
        <v>142</v>
      </c>
      <c r="N58" s="2094"/>
      <c r="O58" s="2088">
        <v>883.62009130000069</v>
      </c>
      <c r="P58" s="2112">
        <v>883.62009130000069</v>
      </c>
      <c r="Q58" s="1427"/>
      <c r="R58" s="1429"/>
    </row>
    <row r="59" spans="1:18" ht="18.75" customHeight="1">
      <c r="A59" s="726"/>
      <c r="B59" s="727">
        <f t="shared" ref="B59:B66" si="5">B58+1</f>
        <v>16</v>
      </c>
      <c r="C59" s="695" t="s">
        <v>24</v>
      </c>
      <c r="D59" s="1018">
        <v>29.401111100000001</v>
      </c>
      <c r="E59" s="1019"/>
      <c r="F59" s="1020">
        <f t="shared" si="4"/>
        <v>29.401111100000001</v>
      </c>
      <c r="G59" s="1425"/>
      <c r="L59" s="2095"/>
      <c r="M59" s="2085" t="s">
        <v>280</v>
      </c>
      <c r="N59" s="2094"/>
      <c r="O59" s="2088">
        <v>408.31432330000001</v>
      </c>
      <c r="P59" s="2112">
        <v>408.31432330000001</v>
      </c>
      <c r="Q59" s="1427"/>
      <c r="R59" s="1429"/>
    </row>
    <row r="60" spans="1:18" ht="18.75" customHeight="1">
      <c r="A60" s="726"/>
      <c r="B60" s="727">
        <f t="shared" si="5"/>
        <v>17</v>
      </c>
      <c r="C60" s="695" t="s">
        <v>26</v>
      </c>
      <c r="D60" s="1018">
        <v>16.246327799999989</v>
      </c>
      <c r="E60" s="1019"/>
      <c r="F60" s="1013">
        <f t="shared" si="4"/>
        <v>16.246327799999989</v>
      </c>
      <c r="G60" s="1425"/>
      <c r="L60" s="2095"/>
      <c r="M60" s="2085" t="s">
        <v>246</v>
      </c>
      <c r="N60" s="2094"/>
      <c r="O60" s="2088">
        <v>31.236644000000002</v>
      </c>
      <c r="P60" s="2112">
        <v>31.236644000000002</v>
      </c>
      <c r="Q60" s="1427"/>
      <c r="R60" s="1429"/>
    </row>
    <row r="61" spans="1:18" ht="18.75" customHeight="1">
      <c r="A61" s="726"/>
      <c r="B61" s="727">
        <f t="shared" si="5"/>
        <v>18</v>
      </c>
      <c r="C61" s="695" t="s">
        <v>238</v>
      </c>
      <c r="D61" s="1018">
        <v>5109.8819211699438</v>
      </c>
      <c r="E61" s="1019">
        <v>1730.2650616000005</v>
      </c>
      <c r="F61" s="1013">
        <f t="shared" si="4"/>
        <v>6840.1469827699439</v>
      </c>
      <c r="G61" s="1425"/>
      <c r="L61" s="2093"/>
      <c r="M61" s="2090" t="s">
        <v>50</v>
      </c>
      <c r="N61" s="2096"/>
      <c r="O61" s="2092">
        <v>25065.713254199873</v>
      </c>
      <c r="P61" s="2113">
        <v>25065.713254199873</v>
      </c>
      <c r="Q61" s="1427"/>
      <c r="R61" s="1429"/>
    </row>
    <row r="62" spans="1:18" ht="18.75" customHeight="1">
      <c r="A62" s="726"/>
      <c r="B62" s="727">
        <f t="shared" si="5"/>
        <v>19</v>
      </c>
      <c r="C62" s="695" t="s">
        <v>270</v>
      </c>
      <c r="D62" s="1018">
        <v>1449.1435935000025</v>
      </c>
      <c r="E62" s="1019">
        <v>358.73151119999994</v>
      </c>
      <c r="F62" s="1013">
        <f t="shared" si="4"/>
        <v>1807.8751047000023</v>
      </c>
      <c r="G62" s="1425"/>
      <c r="L62" s="2093" t="s">
        <v>50</v>
      </c>
      <c r="M62" s="2085" t="s">
        <v>349</v>
      </c>
      <c r="N62" s="2094"/>
      <c r="O62" s="2088">
        <v>5.0060599999999997</v>
      </c>
      <c r="P62" s="2112">
        <v>5.0060599999999997</v>
      </c>
      <c r="Q62" s="1427"/>
      <c r="R62" s="1429"/>
    </row>
    <row r="63" spans="1:18" ht="18.75" customHeight="1">
      <c r="A63" s="726"/>
      <c r="B63" s="727">
        <f t="shared" si="5"/>
        <v>20</v>
      </c>
      <c r="C63" s="695" t="s">
        <v>271</v>
      </c>
      <c r="D63" s="1018">
        <v>6050.6807330400334</v>
      </c>
      <c r="E63" s="1019">
        <v>126.12803029999998</v>
      </c>
      <c r="F63" s="1013">
        <f t="shared" si="4"/>
        <v>6176.8087633400337</v>
      </c>
      <c r="G63" s="1425"/>
      <c r="L63" s="2095"/>
      <c r="M63" s="2085" t="s">
        <v>350</v>
      </c>
      <c r="N63" s="2094"/>
      <c r="O63" s="2088">
        <v>320.7735313999998</v>
      </c>
      <c r="P63" s="2112">
        <v>320.7735313999998</v>
      </c>
      <c r="Q63" s="1427"/>
      <c r="R63" s="1429"/>
    </row>
    <row r="64" spans="1:18" ht="18.75" customHeight="1">
      <c r="A64" s="726"/>
      <c r="B64" s="727">
        <f t="shared" si="5"/>
        <v>21</v>
      </c>
      <c r="C64" s="695" t="s">
        <v>272</v>
      </c>
      <c r="D64" s="1018">
        <v>24.549888299999981</v>
      </c>
      <c r="E64" s="1019"/>
      <c r="F64" s="1013">
        <f t="shared" si="4"/>
        <v>24.549888299999981</v>
      </c>
      <c r="G64" s="1425"/>
      <c r="L64" s="2095"/>
      <c r="M64" s="2085" t="s">
        <v>51</v>
      </c>
      <c r="N64" s="2094"/>
      <c r="O64" s="2088">
        <v>74.534924699999991</v>
      </c>
      <c r="P64" s="2112">
        <v>74.534924699999991</v>
      </c>
      <c r="Q64" s="1427"/>
      <c r="R64" s="1429"/>
    </row>
    <row r="65" spans="1:18" ht="18.75" customHeight="1">
      <c r="A65" s="726"/>
      <c r="B65" s="727">
        <f t="shared" si="5"/>
        <v>22</v>
      </c>
      <c r="C65" s="695" t="s">
        <v>31</v>
      </c>
      <c r="D65" s="1018">
        <v>10.635928100000006</v>
      </c>
      <c r="E65" s="1019"/>
      <c r="F65" s="1013">
        <f t="shared" si="4"/>
        <v>10.635928100000006</v>
      </c>
      <c r="G65" s="1425"/>
      <c r="L65" s="2095"/>
      <c r="M65" s="2085" t="s">
        <v>351</v>
      </c>
      <c r="N65" s="2094"/>
      <c r="O65" s="2088">
        <v>908.87591290000023</v>
      </c>
      <c r="P65" s="2112">
        <v>908.87591290000023</v>
      </c>
      <c r="Q65" s="1427"/>
      <c r="R65" s="1429"/>
    </row>
    <row r="66" spans="1:18" ht="18.75" customHeight="1">
      <c r="A66" s="726"/>
      <c r="B66" s="727">
        <f t="shared" si="5"/>
        <v>23</v>
      </c>
      <c r="C66" s="695" t="s">
        <v>33</v>
      </c>
      <c r="D66" s="1018">
        <v>901.10026739999648</v>
      </c>
      <c r="E66" s="1019">
        <v>143.96922779999986</v>
      </c>
      <c r="F66" s="1013">
        <f t="shared" si="4"/>
        <v>1045.0694951999963</v>
      </c>
      <c r="G66" s="1425"/>
      <c r="L66" s="2095"/>
      <c r="M66" s="2085" t="s">
        <v>352</v>
      </c>
      <c r="N66" s="2094"/>
      <c r="O66" s="2088">
        <v>8.5838628999999997</v>
      </c>
      <c r="P66" s="2112">
        <v>8.5838628999999997</v>
      </c>
      <c r="Q66" s="1427"/>
      <c r="R66" s="1429"/>
    </row>
    <row r="67" spans="1:18" ht="18.75" customHeight="1" thickBot="1">
      <c r="A67" s="726"/>
      <c r="B67" s="740"/>
      <c r="C67" s="741"/>
      <c r="D67" s="1021"/>
      <c r="E67" s="1022"/>
      <c r="F67" s="1023"/>
      <c r="G67" s="1425"/>
      <c r="L67" s="2095"/>
      <c r="M67" s="2085" t="s">
        <v>237</v>
      </c>
      <c r="N67" s="2086">
        <v>109.66339769999981</v>
      </c>
      <c r="O67" s="2088">
        <v>121.40609229999997</v>
      </c>
      <c r="P67" s="2112">
        <v>231.06949000000029</v>
      </c>
      <c r="Q67" s="1427"/>
      <c r="R67" s="1429"/>
    </row>
    <row r="68" spans="1:18" ht="18.75" customHeight="1" thickBot="1">
      <c r="A68" s="726"/>
      <c r="B68" s="1904" t="s">
        <v>59</v>
      </c>
      <c r="C68" s="1905"/>
      <c r="D68" s="1024">
        <f>SUM(D44:D66)</f>
        <v>19137.950693079954</v>
      </c>
      <c r="E68" s="1024">
        <f>SUM(E44:E66)</f>
        <v>3217.0739717000006</v>
      </c>
      <c r="F68" s="385">
        <f>SUM(F44:F66)</f>
        <v>22355.024664779958</v>
      </c>
      <c r="G68" s="1425"/>
      <c r="L68" s="2095"/>
      <c r="M68" s="2085" t="s">
        <v>267</v>
      </c>
      <c r="N68" s="2086">
        <v>2.4344013999999992</v>
      </c>
      <c r="O68" s="2087"/>
      <c r="P68" s="2112">
        <v>2.4344013999999992</v>
      </c>
      <c r="Q68" s="1427"/>
      <c r="R68" s="1429"/>
    </row>
    <row r="69" spans="1:18" ht="18.75" customHeight="1">
      <c r="A69" s="726"/>
      <c r="B69" s="734"/>
      <c r="C69" s="734"/>
      <c r="D69" s="743"/>
      <c r="E69" s="743"/>
      <c r="F69" s="743"/>
      <c r="G69" s="1425"/>
      <c r="L69" s="2095"/>
      <c r="M69" s="2085" t="s">
        <v>241</v>
      </c>
      <c r="N69" s="2094"/>
      <c r="O69" s="2088">
        <v>274.58832509999962</v>
      </c>
      <c r="P69" s="2112">
        <v>274.58832509999962</v>
      </c>
      <c r="Q69" s="1427"/>
      <c r="R69" s="1429"/>
    </row>
    <row r="70" spans="1:18" ht="18.75" customHeight="1">
      <c r="A70" s="726"/>
      <c r="B70" s="1906" t="s">
        <v>134</v>
      </c>
      <c r="C70" s="1906"/>
      <c r="D70" s="1906"/>
      <c r="E70" s="1906"/>
      <c r="F70" s="1906"/>
      <c r="G70" s="1425"/>
      <c r="L70" s="2095"/>
      <c r="M70" s="2085" t="s">
        <v>177</v>
      </c>
      <c r="N70" s="2086">
        <v>631.12103029999025</v>
      </c>
      <c r="O70" s="2088">
        <v>90.034379200000032</v>
      </c>
      <c r="P70" s="2112">
        <v>721.15540949999888</v>
      </c>
      <c r="Q70" s="1427"/>
      <c r="R70" s="1429"/>
    </row>
    <row r="71" spans="1:18" ht="18.75" customHeight="1" thickBot="1">
      <c r="A71" s="726"/>
      <c r="B71" s="386"/>
      <c r="C71" s="386"/>
      <c r="D71" s="386"/>
      <c r="E71" s="386"/>
      <c r="F71" s="386"/>
      <c r="G71" s="1425"/>
      <c r="L71" s="2095"/>
      <c r="M71" s="2085" t="s">
        <v>4</v>
      </c>
      <c r="N71" s="2086">
        <v>753.28549409999232</v>
      </c>
      <c r="O71" s="2088">
        <v>83.386024499999962</v>
      </c>
      <c r="P71" s="2112">
        <v>836.67151860000718</v>
      </c>
      <c r="Q71" s="1427"/>
      <c r="R71" s="1429"/>
    </row>
    <row r="72" spans="1:18" ht="18.75" customHeight="1" thickBot="1">
      <c r="A72" s="726"/>
      <c r="B72" s="744" t="s">
        <v>135</v>
      </c>
      <c r="C72" s="745" t="s">
        <v>50</v>
      </c>
      <c r="D72" s="746">
        <f>+D68</f>
        <v>19137.950693079954</v>
      </c>
      <c r="E72" s="747">
        <f>E35+E68</f>
        <v>28282.787225900011</v>
      </c>
      <c r="F72" s="385">
        <f>+D72+E72</f>
        <v>47420.737918979969</v>
      </c>
      <c r="G72" s="1425"/>
      <c r="L72" s="2095"/>
      <c r="M72" s="2085" t="s">
        <v>6</v>
      </c>
      <c r="N72" s="2086">
        <v>3.3040523000000013</v>
      </c>
      <c r="O72" s="2087"/>
      <c r="P72" s="2112">
        <v>3.3040523000000013</v>
      </c>
      <c r="Q72" s="1427"/>
      <c r="R72" s="1429"/>
    </row>
    <row r="73" spans="1:18" ht="18.75" customHeight="1">
      <c r="A73" s="726"/>
      <c r="B73" s="695"/>
      <c r="C73" s="695"/>
      <c r="D73" s="695"/>
      <c r="E73" s="695"/>
      <c r="F73" s="695"/>
      <c r="G73" s="1425"/>
      <c r="L73" s="2095"/>
      <c r="M73" s="2085" t="s">
        <v>8</v>
      </c>
      <c r="N73" s="2086">
        <v>325.31113349000032</v>
      </c>
      <c r="O73" s="2088">
        <v>21.6703033</v>
      </c>
      <c r="P73" s="2112">
        <v>346.98143679000242</v>
      </c>
      <c r="Q73" s="1427"/>
      <c r="R73" s="1429"/>
    </row>
    <row r="74" spans="1:18" ht="18.75" customHeight="1">
      <c r="A74" s="726"/>
      <c r="B74" s="695"/>
      <c r="C74" s="695"/>
      <c r="D74" s="695"/>
      <c r="E74" s="695"/>
      <c r="F74" s="695"/>
      <c r="G74" s="1425"/>
      <c r="L74" s="2095"/>
      <c r="M74" s="2085" t="s">
        <v>10</v>
      </c>
      <c r="N74" s="2086">
        <v>634.00999649999926</v>
      </c>
      <c r="O74" s="2088">
        <v>30.625659299999999</v>
      </c>
      <c r="P74" s="2112">
        <v>664.6356557999992</v>
      </c>
      <c r="Q74" s="1427"/>
      <c r="R74" s="1429"/>
    </row>
    <row r="75" spans="1:18" ht="18.75" customHeight="1">
      <c r="A75" s="726"/>
      <c r="B75" s="695"/>
      <c r="C75" s="695"/>
      <c r="D75" s="695"/>
      <c r="E75" s="695"/>
      <c r="F75" s="695"/>
      <c r="G75" s="1425"/>
      <c r="L75" s="2095"/>
      <c r="M75" s="2085" t="s">
        <v>12</v>
      </c>
      <c r="N75" s="2086">
        <v>288.3360657999994</v>
      </c>
      <c r="O75" s="2088">
        <v>3.7806335000000004</v>
      </c>
      <c r="P75" s="2112">
        <v>292.11669930000068</v>
      </c>
      <c r="Q75" s="1427"/>
      <c r="R75" s="1429"/>
    </row>
    <row r="76" spans="1:18" ht="18.75" customHeight="1">
      <c r="A76" s="726"/>
      <c r="B76" s="726"/>
      <c r="C76" s="726"/>
      <c r="D76" s="726"/>
      <c r="E76" s="726"/>
      <c r="F76" s="748"/>
      <c r="G76" s="1425"/>
      <c r="I76" s="1329"/>
      <c r="J76" s="1329"/>
      <c r="K76" s="1430" t="s">
        <v>87</v>
      </c>
      <c r="L76" s="2095"/>
      <c r="M76" s="2085" t="s">
        <v>14</v>
      </c>
      <c r="N76" s="2086">
        <v>835.38005620000251</v>
      </c>
      <c r="O76" s="2088">
        <v>5.0203230000000003</v>
      </c>
      <c r="P76" s="2112">
        <v>840.40037920000498</v>
      </c>
      <c r="Q76" s="1427"/>
      <c r="R76" s="1429"/>
    </row>
    <row r="77" spans="1:18" ht="18.75" customHeight="1">
      <c r="A77" s="726"/>
      <c r="B77" s="726"/>
      <c r="C77" s="726"/>
      <c r="D77" s="726"/>
      <c r="E77" s="726"/>
      <c r="F77" s="726"/>
      <c r="G77" s="1425"/>
      <c r="I77" s="1431" t="s">
        <v>64</v>
      </c>
      <c r="J77" s="1432">
        <f>F63</f>
        <v>6176.8087633400337</v>
      </c>
      <c r="K77" s="1433">
        <f t="shared" ref="K77:K83" si="6">+$J77/$J$84*100</f>
        <v>13.025543326409919</v>
      </c>
      <c r="L77" s="2095"/>
      <c r="M77" s="2085" t="s">
        <v>16</v>
      </c>
      <c r="N77" s="2086">
        <v>944.34932701999458</v>
      </c>
      <c r="O77" s="2088">
        <v>361.17122960000029</v>
      </c>
      <c r="P77" s="2112">
        <v>1305.5205566199879</v>
      </c>
      <c r="Q77" s="1427"/>
      <c r="R77" s="1429"/>
    </row>
    <row r="78" spans="1:18" ht="18.75" customHeight="1">
      <c r="A78" s="726"/>
      <c r="B78" s="726"/>
      <c r="C78" s="726"/>
      <c r="D78" s="726"/>
      <c r="E78" s="726"/>
      <c r="F78" s="726"/>
      <c r="G78" s="1425"/>
      <c r="I78" s="1431" t="s">
        <v>310</v>
      </c>
      <c r="J78" s="1432">
        <f>F61</f>
        <v>6840.1469827699439</v>
      </c>
      <c r="K78" s="1433">
        <f t="shared" si="6"/>
        <v>14.424379043735211</v>
      </c>
      <c r="L78" s="2095"/>
      <c r="M78" s="2085" t="s">
        <v>19</v>
      </c>
      <c r="N78" s="2086">
        <v>646.77281093000317</v>
      </c>
      <c r="O78" s="2088">
        <v>102.00853209999997</v>
      </c>
      <c r="P78" s="2112">
        <v>748.78134303001434</v>
      </c>
      <c r="Q78" s="1427"/>
      <c r="R78" s="1429"/>
    </row>
    <row r="79" spans="1:18" ht="18.75" customHeight="1">
      <c r="A79" s="726"/>
      <c r="B79" s="726"/>
      <c r="C79" s="726"/>
      <c r="D79" s="726"/>
      <c r="E79" s="726"/>
      <c r="F79" s="726"/>
      <c r="G79" s="1425"/>
      <c r="I79" s="1431" t="s">
        <v>249</v>
      </c>
      <c r="J79" s="1432">
        <f>F22</f>
        <v>5306.208347800004</v>
      </c>
      <c r="K79" s="1433">
        <f t="shared" si="6"/>
        <v>11.189636814310759</v>
      </c>
      <c r="L79" s="2095"/>
      <c r="M79" s="2085" t="s">
        <v>275</v>
      </c>
      <c r="N79" s="2094"/>
      <c r="O79" s="2088">
        <v>4153.5496359999997</v>
      </c>
      <c r="P79" s="2112">
        <v>4153.5496359999997</v>
      </c>
      <c r="Q79" s="1427"/>
      <c r="R79" s="1429"/>
    </row>
    <row r="80" spans="1:18" ht="18.75" customHeight="1">
      <c r="A80" s="726"/>
      <c r="B80" s="726"/>
      <c r="C80" s="726"/>
      <c r="D80" s="726"/>
      <c r="E80" s="726"/>
      <c r="F80" s="726"/>
      <c r="G80" s="1425"/>
      <c r="I80" s="1431" t="s">
        <v>311</v>
      </c>
      <c r="J80" s="1432">
        <f>F20</f>
        <v>5355.9876873000057</v>
      </c>
      <c r="K80" s="1433">
        <f t="shared" si="6"/>
        <v>11.294610590942096</v>
      </c>
      <c r="L80" s="2095"/>
      <c r="M80" s="2085" t="s">
        <v>20</v>
      </c>
      <c r="N80" s="2086">
        <v>353.35105390999888</v>
      </c>
      <c r="O80" s="2088">
        <v>38.876963999999973</v>
      </c>
      <c r="P80" s="2112">
        <v>392.22801790999898</v>
      </c>
      <c r="Q80" s="1427"/>
      <c r="R80" s="1429"/>
    </row>
    <row r="81" spans="1:18" ht="18.75" customHeight="1">
      <c r="A81" s="726"/>
      <c r="B81" s="726"/>
      <c r="C81" s="726"/>
      <c r="D81" s="726"/>
      <c r="E81" s="726"/>
      <c r="F81" s="726"/>
      <c r="G81" s="1425"/>
      <c r="I81" s="1431" t="s">
        <v>136</v>
      </c>
      <c r="J81" s="1432">
        <f>F27</f>
        <v>4598.4886280000019</v>
      </c>
      <c r="K81" s="1433">
        <f t="shared" si="6"/>
        <v>9.6972101865152016</v>
      </c>
      <c r="L81" s="2095"/>
      <c r="M81" s="2085" t="s">
        <v>348</v>
      </c>
      <c r="N81" s="2086">
        <v>1.4827257999999996</v>
      </c>
      <c r="O81" s="2087"/>
      <c r="P81" s="2112">
        <v>1.4827257999999996</v>
      </c>
      <c r="Q81" s="1427"/>
      <c r="R81" s="1429"/>
    </row>
    <row r="82" spans="1:18" ht="18.75" customHeight="1">
      <c r="A82" s="726"/>
      <c r="B82" s="726"/>
      <c r="C82" s="726"/>
      <c r="D82" s="726"/>
      <c r="E82" s="726"/>
      <c r="F82" s="726"/>
      <c r="G82" s="1425"/>
      <c r="I82" s="1431" t="s">
        <v>250</v>
      </c>
      <c r="J82" s="1432">
        <f>F13</f>
        <v>4153.5496359999997</v>
      </c>
      <c r="K82" s="1433">
        <f t="shared" si="6"/>
        <v>8.7589308354848647</v>
      </c>
      <c r="L82" s="2095"/>
      <c r="M82" s="2085" t="s">
        <v>353</v>
      </c>
      <c r="N82" s="2094"/>
      <c r="O82" s="2088">
        <v>48.377690600000001</v>
      </c>
      <c r="P82" s="2112">
        <v>48.377690600000001</v>
      </c>
      <c r="Q82" s="1427"/>
      <c r="R82" s="1429"/>
    </row>
    <row r="83" spans="1:18" ht="18.75" customHeight="1">
      <c r="A83" s="726"/>
      <c r="B83" s="726"/>
      <c r="C83" s="726"/>
      <c r="D83" s="726"/>
      <c r="E83" s="726"/>
      <c r="F83" s="726"/>
      <c r="G83" s="1425"/>
      <c r="I83" s="1434" t="s">
        <v>65</v>
      </c>
      <c r="J83" s="1432">
        <f>J84-SUM(J77:J82)</f>
        <v>14989.547873769978</v>
      </c>
      <c r="K83" s="1433">
        <f t="shared" si="6"/>
        <v>31.609689202601949</v>
      </c>
      <c r="L83" s="2095"/>
      <c r="M83" s="2085" t="s">
        <v>277</v>
      </c>
      <c r="N83" s="2094"/>
      <c r="O83" s="2088">
        <v>18.232486200000004</v>
      </c>
      <c r="P83" s="2112">
        <v>18.232486200000004</v>
      </c>
      <c r="Q83" s="1427"/>
      <c r="R83" s="1429"/>
    </row>
    <row r="84" spans="1:18" ht="18.75" customHeight="1">
      <c r="A84" s="726"/>
      <c r="B84" s="726"/>
      <c r="C84" s="726"/>
      <c r="D84" s="726"/>
      <c r="E84" s="726"/>
      <c r="F84" s="726"/>
      <c r="G84" s="1425"/>
      <c r="I84" s="1434"/>
      <c r="J84" s="1432">
        <f>+F72</f>
        <v>47420.737918979969</v>
      </c>
      <c r="K84" s="1433">
        <f>SUM(K77:K83)</f>
        <v>100</v>
      </c>
      <c r="L84" s="2095"/>
      <c r="M84" s="2085" t="s">
        <v>354</v>
      </c>
      <c r="N84" s="2094"/>
      <c r="O84" s="2088">
        <v>319.0906810000003</v>
      </c>
      <c r="P84" s="2112">
        <v>319.0906810000003</v>
      </c>
      <c r="Q84" s="1427"/>
      <c r="R84" s="1429"/>
    </row>
    <row r="85" spans="1:18" ht="18.75" customHeight="1">
      <c r="A85" s="726"/>
      <c r="B85" s="726"/>
      <c r="C85" s="726"/>
      <c r="D85" s="726"/>
      <c r="E85" s="726"/>
      <c r="F85" s="726"/>
      <c r="G85" s="1425"/>
      <c r="L85" s="2095"/>
      <c r="M85" s="2085" t="s">
        <v>52</v>
      </c>
      <c r="N85" s="2094"/>
      <c r="O85" s="2088">
        <v>157.52533400000004</v>
      </c>
      <c r="P85" s="2112">
        <v>157.52533400000004</v>
      </c>
      <c r="Q85" s="1427"/>
      <c r="R85" s="1429"/>
    </row>
    <row r="86" spans="1:18" ht="18.75" customHeight="1">
      <c r="A86" s="726"/>
      <c r="B86" s="726"/>
      <c r="C86" s="726"/>
      <c r="D86" s="726"/>
      <c r="E86" s="726"/>
      <c r="F86" s="726"/>
      <c r="G86" s="1425"/>
      <c r="L86" s="2095"/>
      <c r="M86" s="2085" t="s">
        <v>314</v>
      </c>
      <c r="N86" s="2094"/>
      <c r="O86" s="2088">
        <v>4.9110000000000001E-2</v>
      </c>
      <c r="P86" s="2112">
        <v>4.9110000000000001E-2</v>
      </c>
      <c r="Q86" s="1427"/>
      <c r="R86" s="1429"/>
    </row>
    <row r="87" spans="1:18" ht="18.75" customHeight="1">
      <c r="A87" s="726"/>
      <c r="B87" s="726"/>
      <c r="C87" s="726"/>
      <c r="D87" s="726"/>
      <c r="E87" s="726"/>
      <c r="F87" s="726"/>
      <c r="G87" s="1425"/>
      <c r="L87" s="2095"/>
      <c r="M87" s="2085" t="s">
        <v>53</v>
      </c>
      <c r="N87" s="2094"/>
      <c r="O87" s="2088">
        <v>629.11027409999997</v>
      </c>
      <c r="P87" s="2112">
        <v>629.11027409999997</v>
      </c>
      <c r="Q87" s="1427"/>
      <c r="R87" s="1429"/>
    </row>
    <row r="88" spans="1:18" ht="18.75" customHeight="1">
      <c r="A88" s="726"/>
      <c r="B88" s="726"/>
      <c r="C88" s="726"/>
      <c r="D88" s="726"/>
      <c r="E88" s="726"/>
      <c r="F88" s="726"/>
      <c r="G88" s="1425"/>
      <c r="L88" s="2095"/>
      <c r="M88" s="2085" t="s">
        <v>269</v>
      </c>
      <c r="N88" s="2086">
        <v>3.4908220000000045</v>
      </c>
      <c r="O88" s="2087"/>
      <c r="P88" s="2112">
        <v>3.4908220000000045</v>
      </c>
      <c r="Q88" s="1427"/>
      <c r="R88" s="1429"/>
    </row>
    <row r="89" spans="1:18" ht="18.75" customHeight="1">
      <c r="A89" s="726"/>
      <c r="B89" s="726"/>
      <c r="C89" s="726"/>
      <c r="D89" s="726"/>
      <c r="E89" s="726"/>
      <c r="F89" s="726"/>
      <c r="G89" s="1425"/>
      <c r="H89" s="1435"/>
      <c r="I89" s="1435"/>
      <c r="J89" s="1435"/>
      <c r="L89" s="2095"/>
      <c r="M89" s="2085" t="s">
        <v>22</v>
      </c>
      <c r="N89" s="2086">
        <v>14.018555219999984</v>
      </c>
      <c r="O89" s="2087"/>
      <c r="P89" s="2112">
        <v>14.018555219999984</v>
      </c>
      <c r="Q89" s="1427"/>
      <c r="R89" s="1429"/>
    </row>
    <row r="90" spans="1:18" ht="18.75" customHeight="1">
      <c r="A90" s="726"/>
      <c r="B90" s="726"/>
      <c r="C90" s="726"/>
      <c r="D90" s="726"/>
      <c r="E90" s="726"/>
      <c r="F90" s="726"/>
      <c r="G90" s="1425"/>
      <c r="L90" s="2095"/>
      <c r="M90" s="2085" t="s">
        <v>24</v>
      </c>
      <c r="N90" s="2086">
        <v>29.401111100000001</v>
      </c>
      <c r="O90" s="2087"/>
      <c r="P90" s="2112">
        <v>29.401111100000001</v>
      </c>
      <c r="Q90" s="1427"/>
      <c r="R90" s="1429"/>
    </row>
    <row r="91" spans="1:18" ht="18.75" customHeight="1">
      <c r="A91" s="726"/>
      <c r="B91" s="726"/>
      <c r="C91" s="726"/>
      <c r="D91" s="726"/>
      <c r="E91" s="726"/>
      <c r="F91" s="726"/>
      <c r="G91" s="1425"/>
      <c r="I91" s="1329"/>
      <c r="J91" s="1329"/>
      <c r="K91" s="1329"/>
      <c r="L91" s="2095"/>
      <c r="M91" s="2085" t="s">
        <v>26</v>
      </c>
      <c r="N91" s="2086">
        <v>16.246327799999989</v>
      </c>
      <c r="O91" s="2087"/>
      <c r="P91" s="2112">
        <v>16.246327799999989</v>
      </c>
      <c r="Q91" s="1427"/>
      <c r="R91" s="1429"/>
    </row>
    <row r="92" spans="1:18" ht="18.75" customHeight="1">
      <c r="A92" s="726"/>
      <c r="B92" s="726"/>
      <c r="C92" s="726"/>
      <c r="D92" s="726"/>
      <c r="E92" s="726"/>
      <c r="F92" s="726"/>
      <c r="G92" s="1425"/>
      <c r="H92" s="1435"/>
      <c r="I92" s="1329"/>
      <c r="J92" s="1329"/>
      <c r="K92" s="1329"/>
      <c r="L92" s="2095"/>
      <c r="M92" s="2085" t="s">
        <v>238</v>
      </c>
      <c r="N92" s="2086">
        <v>5109.8819211699438</v>
      </c>
      <c r="O92" s="2088">
        <v>1730.2650616000005</v>
      </c>
      <c r="P92" s="2112">
        <v>6840.1469827700148</v>
      </c>
      <c r="Q92" s="1427"/>
      <c r="R92" s="1429"/>
    </row>
    <row r="93" spans="1:18" ht="18.75" customHeight="1">
      <c r="A93" s="726"/>
      <c r="B93" s="726"/>
      <c r="C93" s="726"/>
      <c r="D93" s="726"/>
      <c r="E93" s="726"/>
      <c r="F93" s="726"/>
      <c r="G93" s="1425"/>
      <c r="H93" s="1435"/>
      <c r="I93" s="1329"/>
      <c r="J93" s="1329"/>
      <c r="K93" s="1329"/>
      <c r="L93" s="2095"/>
      <c r="M93" s="2085" t="s">
        <v>242</v>
      </c>
      <c r="N93" s="2094"/>
      <c r="O93" s="2088">
        <v>5355.9876873000057</v>
      </c>
      <c r="P93" s="2112">
        <v>5355.9876873000057</v>
      </c>
      <c r="Q93" s="1427"/>
      <c r="R93" s="1429"/>
    </row>
    <row r="94" spans="1:18" ht="18.75" customHeight="1">
      <c r="A94" s="726"/>
      <c r="B94" s="726"/>
      <c r="C94" s="726"/>
      <c r="D94" s="726"/>
      <c r="E94" s="726"/>
      <c r="F94" s="726"/>
      <c r="G94" s="1425"/>
      <c r="H94" s="1435"/>
      <c r="I94" s="1329"/>
      <c r="J94" s="1329"/>
      <c r="K94" s="1329"/>
      <c r="L94" s="2095"/>
      <c r="M94" s="2085" t="s">
        <v>243</v>
      </c>
      <c r="N94" s="2094"/>
      <c r="O94" s="2088">
        <v>108.4580198</v>
      </c>
      <c r="P94" s="2112">
        <v>108.4580198</v>
      </c>
      <c r="Q94" s="1427"/>
      <c r="R94" s="1429"/>
    </row>
    <row r="95" spans="1:18" ht="18.75" customHeight="1">
      <c r="A95" s="726"/>
      <c r="B95" s="726"/>
      <c r="C95" s="726"/>
      <c r="D95" s="726"/>
      <c r="E95" s="726"/>
      <c r="F95" s="726"/>
      <c r="G95" s="1425"/>
      <c r="H95" s="1435"/>
      <c r="I95" s="1329"/>
      <c r="J95" s="1329"/>
      <c r="K95" s="1329"/>
      <c r="L95" s="2095"/>
      <c r="M95" s="2085" t="s">
        <v>355</v>
      </c>
      <c r="N95" s="2094"/>
      <c r="O95" s="2088">
        <v>5306.208347800004</v>
      </c>
      <c r="P95" s="2112">
        <v>5306.208347800004</v>
      </c>
      <c r="Q95" s="1427"/>
      <c r="R95" s="1429"/>
    </row>
    <row r="96" spans="1:18" ht="18.75" customHeight="1">
      <c r="A96" s="726"/>
      <c r="B96" s="726"/>
      <c r="C96" s="726"/>
      <c r="D96" s="726"/>
      <c r="E96" s="726"/>
      <c r="F96" s="726"/>
      <c r="G96" s="1425"/>
      <c r="H96" s="1435"/>
      <c r="I96" s="1329"/>
      <c r="J96" s="1329"/>
      <c r="K96" s="1329"/>
      <c r="L96" s="2095"/>
      <c r="M96" s="2085" t="s">
        <v>244</v>
      </c>
      <c r="N96" s="2094"/>
      <c r="O96" s="2088">
        <v>66.673299299999996</v>
      </c>
      <c r="P96" s="2112">
        <v>66.673299299999996</v>
      </c>
      <c r="Q96" s="1427"/>
      <c r="R96" s="1429"/>
    </row>
    <row r="97" spans="1:18" ht="18.75" customHeight="1">
      <c r="A97" s="726"/>
      <c r="B97" s="726"/>
      <c r="C97" s="726"/>
      <c r="D97" s="726"/>
      <c r="E97" s="726"/>
      <c r="F97" s="726"/>
      <c r="G97" s="1425"/>
      <c r="H97" s="1435"/>
      <c r="I97" s="1329"/>
      <c r="J97" s="1329"/>
      <c r="K97" s="1329"/>
      <c r="L97" s="2095"/>
      <c r="M97" s="2085" t="s">
        <v>270</v>
      </c>
      <c r="N97" s="2086">
        <v>1449.1435935000025</v>
      </c>
      <c r="O97" s="2088">
        <v>358.73151119999994</v>
      </c>
      <c r="P97" s="2112">
        <v>1807.8751047000028</v>
      </c>
      <c r="Q97" s="1427"/>
      <c r="R97" s="1429"/>
    </row>
    <row r="98" spans="1:18" ht="18.75" customHeight="1">
      <c r="A98" s="726"/>
      <c r="B98" s="726"/>
      <c r="C98" s="726"/>
      <c r="D98" s="726"/>
      <c r="E98" s="726"/>
      <c r="F98" s="726"/>
      <c r="G98" s="1425"/>
      <c r="H98" s="1435"/>
      <c r="I98" s="1329"/>
      <c r="J98" s="1329"/>
      <c r="K98" s="1329"/>
      <c r="L98" s="2095"/>
      <c r="M98" s="2085" t="s">
        <v>54</v>
      </c>
      <c r="N98" s="2094"/>
      <c r="O98" s="2088">
        <v>107.93320400000005</v>
      </c>
      <c r="P98" s="2112">
        <v>107.93320400000005</v>
      </c>
      <c r="Q98" s="1427"/>
      <c r="R98" s="1429"/>
    </row>
    <row r="99" spans="1:18" ht="18.75" customHeight="1">
      <c r="B99" s="299"/>
      <c r="C99" s="299"/>
      <c r="D99" s="299"/>
      <c r="E99" s="299"/>
      <c r="F99" s="299"/>
      <c r="G99" s="1425"/>
      <c r="H99" s="1435"/>
      <c r="I99" s="1329"/>
      <c r="J99" s="1329"/>
      <c r="K99" s="1329"/>
      <c r="L99" s="2095"/>
      <c r="M99" s="2085" t="s">
        <v>315</v>
      </c>
      <c r="N99" s="2094"/>
      <c r="O99" s="2088">
        <v>7.8551295000000003</v>
      </c>
      <c r="P99" s="2112">
        <v>7.8551295000000003</v>
      </c>
      <c r="Q99" s="1427"/>
      <c r="R99" s="1429"/>
    </row>
    <row r="100" spans="1:18" ht="18.75" customHeight="1">
      <c r="B100" s="299"/>
      <c r="C100" s="299"/>
      <c r="D100" s="299"/>
      <c r="E100" s="299"/>
      <c r="F100" s="299"/>
      <c r="G100" s="1425"/>
      <c r="H100" s="1435"/>
      <c r="I100" s="1329"/>
      <c r="J100" s="1329"/>
      <c r="K100" s="1329"/>
      <c r="L100" s="2095"/>
      <c r="M100" s="2085" t="s">
        <v>316</v>
      </c>
      <c r="N100" s="2094"/>
      <c r="O100" s="2088">
        <v>469.58858180000033</v>
      </c>
      <c r="P100" s="2112">
        <v>469.58858180000033</v>
      </c>
      <c r="Q100" s="1427"/>
      <c r="R100" s="1429"/>
    </row>
    <row r="101" spans="1:18" ht="18.75" customHeight="1">
      <c r="H101" s="1435"/>
      <c r="I101" s="1329"/>
      <c r="J101" s="1329"/>
      <c r="K101" s="1329"/>
      <c r="L101" s="2095"/>
      <c r="M101" s="2085" t="s">
        <v>55</v>
      </c>
      <c r="N101" s="2094"/>
      <c r="O101" s="2088">
        <v>4598.4886280000019</v>
      </c>
      <c r="P101" s="2112">
        <v>4598.4886280000019</v>
      </c>
      <c r="Q101" s="1427"/>
      <c r="R101" s="1429"/>
    </row>
    <row r="102" spans="1:18" ht="18.75" customHeight="1">
      <c r="H102" s="1435"/>
      <c r="I102" s="1329"/>
      <c r="J102" s="1329"/>
      <c r="K102" s="1329"/>
      <c r="L102" s="2095"/>
      <c r="M102" s="2085" t="s">
        <v>271</v>
      </c>
      <c r="N102" s="2086">
        <v>6050.6807330400334</v>
      </c>
      <c r="O102" s="2088">
        <v>126.12803029999998</v>
      </c>
      <c r="P102" s="2112">
        <v>6176.8087633400273</v>
      </c>
      <c r="Q102" s="1427"/>
      <c r="R102" s="1429"/>
    </row>
    <row r="103" spans="1:18" ht="18.75" customHeight="1">
      <c r="H103" s="1435"/>
      <c r="I103" s="1329"/>
      <c r="J103" s="1329"/>
      <c r="K103" s="1329"/>
      <c r="L103" s="2095"/>
      <c r="M103" s="2085" t="s">
        <v>317</v>
      </c>
      <c r="N103" s="2094"/>
      <c r="O103" s="2088">
        <v>246.03345899999988</v>
      </c>
      <c r="P103" s="2112">
        <v>246.03345899999988</v>
      </c>
      <c r="Q103" s="1427"/>
      <c r="R103" s="1429"/>
    </row>
    <row r="104" spans="1:18" ht="18.75" customHeight="1">
      <c r="H104" s="1435"/>
      <c r="I104" s="1329"/>
      <c r="J104" s="1329"/>
      <c r="K104" s="1329"/>
      <c r="L104" s="2095"/>
      <c r="M104" s="2085" t="s">
        <v>272</v>
      </c>
      <c r="N104" s="2086">
        <v>24.549888299999981</v>
      </c>
      <c r="O104" s="2087"/>
      <c r="P104" s="2112">
        <v>24.549888299999981</v>
      </c>
      <c r="Q104" s="1427"/>
      <c r="R104" s="1429"/>
    </row>
    <row r="105" spans="1:18" ht="18.75" customHeight="1">
      <c r="H105" s="1435"/>
      <c r="I105" s="1329"/>
      <c r="J105" s="1329"/>
      <c r="K105" s="1329"/>
      <c r="L105" s="2095"/>
      <c r="M105" s="2085" t="s">
        <v>245</v>
      </c>
      <c r="N105" s="2094"/>
      <c r="O105" s="2088">
        <v>80.137418199999999</v>
      </c>
      <c r="P105" s="2112">
        <v>80.137418199999999</v>
      </c>
      <c r="Q105" s="1427"/>
    </row>
    <row r="106" spans="1:18" ht="18.75" customHeight="1">
      <c r="H106" s="1435"/>
      <c r="I106" s="1329"/>
      <c r="J106" s="1329"/>
      <c r="K106" s="1329"/>
      <c r="L106" s="2095"/>
      <c r="M106" s="2085" t="s">
        <v>31</v>
      </c>
      <c r="N106" s="2086">
        <v>10.635928100000006</v>
      </c>
      <c r="O106" s="2087"/>
      <c r="P106" s="2112">
        <v>10.635928100000006</v>
      </c>
    </row>
    <row r="107" spans="1:18" ht="18.75" customHeight="1">
      <c r="H107" s="1435"/>
      <c r="I107" s="1329"/>
      <c r="J107" s="1329"/>
      <c r="K107" s="1329"/>
      <c r="L107" s="2095"/>
      <c r="M107" s="2085" t="s">
        <v>56</v>
      </c>
      <c r="N107" s="2094"/>
      <c r="O107" s="2088">
        <v>476.88059200000009</v>
      </c>
      <c r="P107" s="2112">
        <v>476.88059200000009</v>
      </c>
    </row>
    <row r="108" spans="1:18" ht="22.9" customHeight="1">
      <c r="H108" s="1435"/>
      <c r="I108" s="1329"/>
      <c r="J108" s="1329"/>
      <c r="K108" s="1329"/>
      <c r="L108" s="2095"/>
      <c r="M108" s="2085" t="s">
        <v>33</v>
      </c>
      <c r="N108" s="2086">
        <v>901.10026739999648</v>
      </c>
      <c r="O108" s="2088">
        <v>143.96922779999986</v>
      </c>
      <c r="P108" s="2112">
        <v>1045.0694951999906</v>
      </c>
    </row>
    <row r="109" spans="1:18" ht="34.15" customHeight="1">
      <c r="H109" s="1435"/>
      <c r="I109" s="1329"/>
      <c r="J109" s="1329"/>
      <c r="K109" s="1329"/>
      <c r="L109" s="2095"/>
      <c r="M109" s="2085" t="s">
        <v>142</v>
      </c>
      <c r="N109" s="2094"/>
      <c r="O109" s="2088">
        <v>883.62009130000069</v>
      </c>
      <c r="P109" s="2112">
        <v>883.62009130000069</v>
      </c>
    </row>
    <row r="110" spans="1:18" ht="22.9" customHeight="1">
      <c r="H110" s="1435"/>
      <c r="I110" s="1329"/>
      <c r="J110" s="1329"/>
      <c r="K110" s="1329"/>
      <c r="L110" s="2095"/>
      <c r="M110" s="2085" t="s">
        <v>280</v>
      </c>
      <c r="N110" s="2094"/>
      <c r="O110" s="2088">
        <v>408.31432330000001</v>
      </c>
      <c r="P110" s="2112">
        <v>408.31432330000001</v>
      </c>
    </row>
    <row r="111" spans="1:18">
      <c r="H111" s="1435"/>
      <c r="I111" s="1329"/>
      <c r="J111" s="1329"/>
      <c r="K111" s="1329"/>
      <c r="L111" s="2095"/>
      <c r="M111" s="2085" t="s">
        <v>246</v>
      </c>
      <c r="N111" s="2094"/>
      <c r="O111" s="2088">
        <v>31.236644000000002</v>
      </c>
      <c r="P111" s="2112">
        <v>31.236644000000002</v>
      </c>
    </row>
    <row r="112" spans="1:18">
      <c r="H112" s="1435"/>
      <c r="I112" s="1329"/>
      <c r="J112" s="1329"/>
      <c r="K112" s="1329"/>
      <c r="L112" s="2097"/>
      <c r="M112" s="2098" t="s">
        <v>50</v>
      </c>
      <c r="N112" s="2099">
        <v>19137.950693079507</v>
      </c>
      <c r="O112" s="2100">
        <v>28282.787225899989</v>
      </c>
      <c r="P112" s="2114">
        <v>47420.737918979234</v>
      </c>
    </row>
    <row r="113" spans="8:16">
      <c r="H113" s="1435"/>
      <c r="I113" s="1329"/>
      <c r="J113" s="1329"/>
      <c r="K113" s="1329"/>
      <c r="L113" s="1335"/>
      <c r="M113" s="1335"/>
      <c r="N113" s="1335"/>
      <c r="O113" s="1335"/>
      <c r="P113" s="1335"/>
    </row>
    <row r="114" spans="8:16">
      <c r="H114" s="1435"/>
      <c r="I114" s="1329"/>
      <c r="J114" s="1329"/>
      <c r="K114" s="1329"/>
      <c r="L114" s="1335"/>
      <c r="M114" s="1335"/>
      <c r="N114" s="1335"/>
      <c r="O114" s="1335"/>
      <c r="P114" s="1335"/>
    </row>
    <row r="115" spans="8:16">
      <c r="H115" s="1435"/>
      <c r="I115" s="1329"/>
      <c r="J115" s="1329"/>
      <c r="K115" s="1329"/>
      <c r="L115" s="1329"/>
      <c r="M115" s="1329"/>
      <c r="N115" s="1329"/>
    </row>
    <row r="116" spans="8:16">
      <c r="H116" s="1435"/>
      <c r="I116" s="1329"/>
      <c r="J116" s="1329"/>
      <c r="K116" s="1329"/>
      <c r="L116" s="1329"/>
      <c r="M116" s="1329"/>
      <c r="N116" s="1329"/>
    </row>
    <row r="117" spans="8:16">
      <c r="I117" s="1329"/>
      <c r="J117" s="1329"/>
      <c r="K117" s="1329"/>
      <c r="L117" s="1329"/>
      <c r="M117" s="1329"/>
      <c r="N117" s="1329"/>
    </row>
    <row r="118" spans="8:16">
      <c r="H118" s="1435"/>
      <c r="I118" s="1329"/>
      <c r="J118" s="1329"/>
      <c r="K118" s="1329"/>
      <c r="L118" s="1329"/>
      <c r="M118" s="1329"/>
      <c r="N118" s="1329"/>
    </row>
    <row r="119" spans="8:16">
      <c r="H119" s="1435"/>
      <c r="I119" s="1329"/>
      <c r="J119" s="1329"/>
      <c r="K119" s="1329"/>
      <c r="L119" s="1329"/>
      <c r="M119" s="1329"/>
      <c r="N119" s="1329"/>
    </row>
    <row r="120" spans="8:16">
      <c r="H120" s="1435"/>
      <c r="I120" s="1329"/>
      <c r="J120" s="1329"/>
      <c r="K120" s="1329"/>
      <c r="L120" s="1329"/>
      <c r="M120" s="1329"/>
      <c r="N120" s="1329"/>
    </row>
    <row r="121" spans="8:16">
      <c r="H121" s="1435"/>
      <c r="I121" s="1329"/>
      <c r="J121" s="1329"/>
      <c r="K121" s="1329"/>
      <c r="L121" s="1329"/>
      <c r="M121" s="1329"/>
      <c r="N121" s="1329"/>
    </row>
    <row r="122" spans="8:16">
      <c r="H122" s="1435"/>
      <c r="I122" s="1329"/>
      <c r="J122" s="1329"/>
      <c r="K122" s="1329"/>
      <c r="L122" s="1329"/>
      <c r="M122" s="1329"/>
      <c r="N122" s="1329"/>
    </row>
    <row r="123" spans="8:16">
      <c r="H123" s="1435"/>
      <c r="I123" s="1329"/>
      <c r="J123" s="1329"/>
      <c r="K123" s="1329"/>
      <c r="L123" s="1329"/>
      <c r="M123" s="1329"/>
      <c r="N123" s="1329"/>
    </row>
    <row r="124" spans="8:16">
      <c r="H124" s="1435"/>
      <c r="I124" s="1329"/>
      <c r="J124" s="1329"/>
      <c r="K124" s="1329"/>
      <c r="L124" s="1329"/>
      <c r="M124" s="1329"/>
      <c r="N124" s="1329"/>
    </row>
    <row r="125" spans="8:16">
      <c r="H125" s="1435"/>
      <c r="I125" s="1329"/>
      <c r="J125" s="1329"/>
      <c r="K125" s="1329"/>
      <c r="L125" s="1329"/>
      <c r="M125" s="1329"/>
      <c r="N125" s="1329"/>
    </row>
    <row r="126" spans="8:16">
      <c r="H126" s="1435"/>
      <c r="I126" s="1329"/>
      <c r="J126" s="1329"/>
      <c r="K126" s="1329"/>
      <c r="L126" s="1329"/>
      <c r="M126" s="1329"/>
      <c r="N126" s="1329"/>
    </row>
    <row r="127" spans="8:16">
      <c r="H127" s="1435"/>
      <c r="I127" s="1329"/>
      <c r="J127" s="1329"/>
      <c r="K127" s="1329"/>
      <c r="L127" s="1329"/>
      <c r="M127" s="1329"/>
      <c r="N127" s="1329"/>
    </row>
    <row r="128" spans="8:16">
      <c r="H128" s="1435"/>
      <c r="I128" s="1329"/>
      <c r="J128" s="1329"/>
      <c r="K128" s="1329"/>
      <c r="L128" s="1329"/>
      <c r="M128" s="1329"/>
      <c r="N128" s="1329"/>
    </row>
    <row r="129" spans="8:14">
      <c r="H129" s="1435"/>
      <c r="I129" s="1329"/>
      <c r="J129" s="1329"/>
      <c r="K129" s="1329"/>
      <c r="L129" s="1329"/>
      <c r="M129" s="1329"/>
      <c r="N129" s="1329"/>
    </row>
    <row r="130" spans="8:14">
      <c r="H130" s="1435"/>
      <c r="I130" s="1329"/>
      <c r="J130" s="1329"/>
      <c r="K130" s="1329"/>
      <c r="L130" s="1329"/>
      <c r="M130" s="1329"/>
      <c r="N130" s="1329"/>
    </row>
    <row r="131" spans="8:14">
      <c r="H131" s="1435"/>
      <c r="I131" s="1329"/>
      <c r="J131" s="1329"/>
      <c r="K131" s="1329"/>
      <c r="L131" s="1329"/>
      <c r="M131" s="1329"/>
      <c r="N131" s="1329"/>
    </row>
    <row r="132" spans="8:14">
      <c r="H132" s="1435"/>
      <c r="I132" s="1329"/>
      <c r="J132" s="1329"/>
      <c r="K132" s="1329"/>
      <c r="L132" s="1329"/>
      <c r="M132" s="1329"/>
      <c r="N132" s="1329"/>
    </row>
    <row r="133" spans="8:14">
      <c r="H133" s="1435"/>
      <c r="I133" s="1329"/>
      <c r="J133" s="1329"/>
      <c r="K133" s="1329"/>
      <c r="L133" s="1329"/>
      <c r="M133" s="1329"/>
      <c r="N133" s="1329"/>
    </row>
    <row r="134" spans="8:14">
      <c r="H134" s="1435"/>
      <c r="I134" s="1329"/>
      <c r="J134" s="1329"/>
      <c r="K134" s="1329"/>
      <c r="L134" s="1329"/>
      <c r="M134" s="1329"/>
      <c r="N134" s="1329"/>
    </row>
    <row r="135" spans="8:14">
      <c r="H135" s="1435"/>
      <c r="I135" s="1329"/>
      <c r="J135" s="1329"/>
      <c r="K135" s="1329"/>
      <c r="L135" s="1329"/>
      <c r="M135" s="1329"/>
      <c r="N135" s="1329"/>
    </row>
    <row r="136" spans="8:14">
      <c r="H136" s="1435"/>
      <c r="I136" s="1329"/>
      <c r="J136" s="1329"/>
      <c r="K136" s="1329"/>
      <c r="L136" s="1329"/>
      <c r="M136" s="1329"/>
      <c r="N136" s="1329"/>
    </row>
    <row r="137" spans="8:14">
      <c r="H137" s="1435"/>
      <c r="I137" s="1329"/>
      <c r="J137" s="1329"/>
      <c r="K137" s="1329"/>
      <c r="L137" s="1329"/>
      <c r="M137" s="1329"/>
      <c r="N137" s="1329"/>
    </row>
    <row r="138" spans="8:14">
      <c r="H138" s="1435"/>
      <c r="I138" s="1329"/>
      <c r="J138" s="1329"/>
      <c r="K138" s="1329"/>
      <c r="L138" s="1329"/>
      <c r="M138" s="1329"/>
      <c r="N138" s="1329"/>
    </row>
    <row r="139" spans="8:14">
      <c r="H139" s="1435"/>
      <c r="I139" s="1329"/>
      <c r="J139" s="1329"/>
      <c r="K139" s="1329"/>
      <c r="L139" s="1329"/>
      <c r="M139" s="1329"/>
      <c r="N139" s="1329"/>
    </row>
    <row r="140" spans="8:14">
      <c r="H140" s="1435"/>
      <c r="I140" s="1329"/>
      <c r="J140" s="1329"/>
      <c r="K140" s="1329"/>
      <c r="L140" s="1329"/>
      <c r="M140" s="1329"/>
      <c r="N140" s="1329"/>
    </row>
    <row r="141" spans="8:14">
      <c r="H141" s="1435"/>
      <c r="I141" s="1329"/>
      <c r="J141" s="1329"/>
      <c r="K141" s="1329"/>
      <c r="L141" s="1329"/>
      <c r="M141" s="1329"/>
      <c r="N141" s="1329"/>
    </row>
    <row r="142" spans="8:14">
      <c r="H142" s="1435"/>
      <c r="I142" s="1329"/>
      <c r="J142" s="1329"/>
      <c r="K142" s="1329"/>
      <c r="L142" s="1329"/>
      <c r="M142" s="1329"/>
      <c r="N142" s="1329"/>
    </row>
    <row r="143" spans="8:14">
      <c r="H143" s="1435"/>
      <c r="I143" s="1329"/>
      <c r="J143" s="1329"/>
      <c r="K143" s="1329"/>
      <c r="L143" s="1329"/>
      <c r="M143" s="1329"/>
      <c r="N143" s="1329"/>
    </row>
    <row r="144" spans="8:14">
      <c r="H144" s="1435"/>
      <c r="I144" s="1329"/>
      <c r="J144" s="1329"/>
      <c r="K144" s="1329"/>
      <c r="L144" s="1329"/>
      <c r="M144" s="1329"/>
      <c r="N144" s="1329"/>
    </row>
    <row r="145" spans="9:14">
      <c r="I145" s="1329"/>
      <c r="J145" s="1329"/>
      <c r="K145" s="1329"/>
      <c r="L145" s="1329"/>
      <c r="M145" s="1329"/>
      <c r="N145" s="1329"/>
    </row>
  </sheetData>
  <mergeCells count="17">
    <mergeCell ref="L1:P1"/>
    <mergeCell ref="L6:M9"/>
    <mergeCell ref="N6:P6"/>
    <mergeCell ref="N7:P7"/>
    <mergeCell ref="N8:P8"/>
    <mergeCell ref="B68:C68"/>
    <mergeCell ref="B70:F70"/>
    <mergeCell ref="B35:C35"/>
    <mergeCell ref="D42:E42"/>
    <mergeCell ref="F42:F43"/>
    <mergeCell ref="B42:B43"/>
    <mergeCell ref="C42:C43"/>
    <mergeCell ref="A1:E1"/>
    <mergeCell ref="B5:B6"/>
    <mergeCell ref="C5:C6"/>
    <mergeCell ref="D5:E5"/>
    <mergeCell ref="F5:F6"/>
  </mergeCells>
  <pageMargins left="0.78740157480314965" right="0.59055118110236227" top="0.59055118110236227" bottom="0.59055118110236227" header="0.31496062992125984" footer="0.31496062992125984"/>
  <pageSetup paperSize="9" scale="54" orientation="portrait" r:id="rId1"/>
  <headerFooter alignWithMargins="0">
    <oddFooter xml:space="preserve">&amp;R
</oddFooter>
  </headerFooter>
  <rowBreaks count="1" manualBreakCount="1">
    <brk id="72" max="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>
    <pageSetUpPr fitToPage="1"/>
  </sheetPr>
  <dimension ref="A1:BC119"/>
  <sheetViews>
    <sheetView view="pageBreakPreview" zoomScale="90" zoomScaleNormal="50" zoomScaleSheetLayoutView="90" workbookViewId="0">
      <selection activeCell="A2" sqref="A2"/>
    </sheetView>
  </sheetViews>
  <sheetFormatPr baseColWidth="10" defaultRowHeight="12.75"/>
  <cols>
    <col min="1" max="1" width="2.28515625" style="2" customWidth="1"/>
    <col min="2" max="2" width="6.7109375" customWidth="1"/>
    <col min="3" max="3" width="81" customWidth="1"/>
    <col min="4" max="4" width="13.28515625" bestFit="1" customWidth="1"/>
    <col min="5" max="5" width="12.140625" customWidth="1"/>
    <col min="6" max="6" width="11.85546875" customWidth="1"/>
    <col min="7" max="7" width="11" customWidth="1"/>
    <col min="8" max="8" width="12.140625" customWidth="1"/>
    <col min="9" max="9" width="11.28515625" customWidth="1"/>
    <col min="10" max="10" width="12.7109375" customWidth="1"/>
    <col min="11" max="11" width="11" customWidth="1"/>
    <col min="12" max="12" width="11.5703125" customWidth="1"/>
    <col min="13" max="13" width="11.42578125" customWidth="1"/>
    <col min="14" max="15" width="12" customWidth="1"/>
    <col min="16" max="16" width="12.7109375" customWidth="1"/>
    <col min="17" max="17" width="1.5703125" customWidth="1"/>
    <col min="18" max="18" width="16.85546875" style="1329" customWidth="1"/>
    <col min="19" max="19" width="15.140625" style="1329" customWidth="1"/>
    <col min="20" max="20" width="46.5703125" style="1329" customWidth="1"/>
    <col min="21" max="29" width="10" style="1329" customWidth="1"/>
    <col min="30" max="31" width="11.42578125" style="1329" customWidth="1"/>
    <col min="32" max="32" width="12.28515625" style="1329" customWidth="1"/>
    <col min="33" max="33" width="11.42578125" style="1329" customWidth="1"/>
    <col min="34" max="34" width="22.28515625" style="1329" bestFit="1" customWidth="1"/>
    <col min="35" max="35" width="11.42578125" style="1769"/>
    <col min="36" max="36" width="18.42578125" style="1769" customWidth="1"/>
    <col min="37" max="38" width="18.85546875" style="1447" bestFit="1" customWidth="1"/>
    <col min="39" max="40" width="18.5703125" style="1447" bestFit="1" customWidth="1"/>
    <col min="41" max="41" width="18.85546875" style="1447" bestFit="1" customWidth="1"/>
    <col min="42" max="42" width="18.28515625" style="1447" bestFit="1" customWidth="1"/>
    <col min="43" max="46" width="18.5703125" style="1447" bestFit="1" customWidth="1"/>
    <col min="47" max="47" width="18.85546875" style="1447" bestFit="1" customWidth="1"/>
    <col min="48" max="48" width="18.5703125" style="1447" bestFit="1" customWidth="1"/>
    <col min="49" max="49" width="19.7109375" style="1447" bestFit="1" customWidth="1"/>
    <col min="50" max="50" width="11.42578125" style="1769"/>
    <col min="51" max="53" width="11.42578125" style="1329"/>
    <col min="54" max="55" width="11.42578125" style="1398"/>
  </cols>
  <sheetData>
    <row r="1" spans="1:50" ht="22.9" customHeight="1">
      <c r="A1" s="54" t="s">
        <v>137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AI1" s="2186" t="s">
        <v>258</v>
      </c>
      <c r="AJ1" s="2186"/>
      <c r="AK1" s="2186"/>
      <c r="AL1" s="2186"/>
      <c r="AM1" s="2186"/>
      <c r="AN1" s="2186"/>
      <c r="AO1" s="2186"/>
      <c r="AP1" s="2186"/>
      <c r="AQ1" s="2186"/>
      <c r="AR1" s="2186"/>
      <c r="AS1" s="2186"/>
      <c r="AT1" s="2186"/>
      <c r="AU1" s="2186"/>
      <c r="AV1" s="2186"/>
      <c r="AW1" s="2186"/>
      <c r="AX1" s="1770"/>
    </row>
    <row r="2" spans="1:50" ht="9.75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AI2" s="2187" t="s">
        <v>261</v>
      </c>
      <c r="AJ2" s="2188" t="s">
        <v>50</v>
      </c>
      <c r="AK2" s="1789"/>
      <c r="AL2" s="1789"/>
      <c r="AM2" s="1789"/>
      <c r="AN2" s="1789"/>
      <c r="AO2" s="1789"/>
      <c r="AP2" s="1789"/>
      <c r="AQ2" s="1789"/>
      <c r="AR2" s="1789"/>
      <c r="AS2" s="1789"/>
      <c r="AT2" s="1789"/>
      <c r="AU2" s="1789"/>
      <c r="AV2" s="1789"/>
      <c r="AW2" s="1789"/>
      <c r="AX2" s="1770"/>
    </row>
    <row r="3" spans="1:50" ht="18">
      <c r="B3" s="55" t="s">
        <v>138</v>
      </c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2"/>
      <c r="AI3" s="2187" t="s">
        <v>281</v>
      </c>
      <c r="AJ3" s="2188" t="s">
        <v>50</v>
      </c>
      <c r="AK3" s="1789"/>
      <c r="AL3" s="1789"/>
      <c r="AM3" s="1789"/>
      <c r="AN3" s="1789"/>
      <c r="AO3" s="1789"/>
      <c r="AP3" s="1789"/>
      <c r="AQ3" s="1789"/>
      <c r="AR3" s="1789"/>
      <c r="AS3" s="1789"/>
      <c r="AT3" s="1789"/>
      <c r="AU3" s="1789"/>
      <c r="AV3" s="1789"/>
      <c r="AW3" s="1789"/>
      <c r="AX3" s="1770"/>
    </row>
    <row r="4" spans="1:50" ht="8.25" customHeight="1">
      <c r="B4" s="57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2"/>
      <c r="AI4" s="2187" t="s">
        <v>318</v>
      </c>
      <c r="AJ4" s="2188" t="s">
        <v>50</v>
      </c>
      <c r="AK4" s="1789"/>
      <c r="AL4" s="1789"/>
      <c r="AM4" s="1789"/>
      <c r="AN4" s="1789"/>
      <c r="AO4" s="1789"/>
      <c r="AP4" s="1789"/>
      <c r="AQ4" s="1789"/>
      <c r="AR4" s="1789"/>
      <c r="AS4" s="1789"/>
      <c r="AT4" s="1789"/>
      <c r="AU4" s="1789"/>
      <c r="AV4" s="1789"/>
      <c r="AW4" s="1789"/>
      <c r="AX4" s="1770"/>
    </row>
    <row r="5" spans="1:50" ht="18.75" customHeight="1">
      <c r="B5" s="18" t="s">
        <v>139</v>
      </c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"/>
      <c r="AI5" s="2187" t="s">
        <v>285</v>
      </c>
      <c r="AJ5" s="2188" t="s">
        <v>50</v>
      </c>
      <c r="AK5" s="1789"/>
      <c r="AL5" s="1789"/>
      <c r="AM5" s="1789"/>
      <c r="AN5" s="1789"/>
      <c r="AO5" s="1789"/>
      <c r="AP5" s="1789"/>
      <c r="AQ5" s="1789"/>
      <c r="AR5" s="1789"/>
      <c r="AS5" s="1789"/>
      <c r="AT5" s="1789"/>
      <c r="AU5" s="1789"/>
      <c r="AV5" s="1789"/>
      <c r="AW5" s="1789"/>
      <c r="AX5" s="1770"/>
    </row>
    <row r="6" spans="1:50" ht="18.75" customHeight="1" thickBot="1">
      <c r="B6" s="48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"/>
      <c r="AI6" s="2189" t="s">
        <v>262</v>
      </c>
      <c r="AJ6" s="2189"/>
      <c r="AK6" s="2190" t="s">
        <v>263</v>
      </c>
      <c r="AL6" s="2190"/>
      <c r="AM6" s="2190"/>
      <c r="AN6" s="2190"/>
      <c r="AO6" s="2190"/>
      <c r="AP6" s="2190"/>
      <c r="AQ6" s="2190"/>
      <c r="AR6" s="2190"/>
      <c r="AS6" s="2190"/>
      <c r="AT6" s="2190"/>
      <c r="AU6" s="2190"/>
      <c r="AV6" s="2190"/>
      <c r="AW6" s="2190"/>
      <c r="AX6" s="1770"/>
    </row>
    <row r="7" spans="1:50" ht="18.75" customHeight="1">
      <c r="B7" s="1919" t="s">
        <v>140</v>
      </c>
      <c r="C7" s="1921" t="s">
        <v>1</v>
      </c>
      <c r="D7" s="1917" t="s">
        <v>89</v>
      </c>
      <c r="E7" s="1913" t="s">
        <v>90</v>
      </c>
      <c r="F7" s="1913" t="s">
        <v>91</v>
      </c>
      <c r="G7" s="1913" t="s">
        <v>92</v>
      </c>
      <c r="H7" s="1913" t="s">
        <v>93</v>
      </c>
      <c r="I7" s="1913" t="s">
        <v>94</v>
      </c>
      <c r="J7" s="1913" t="s">
        <v>96</v>
      </c>
      <c r="K7" s="1913" t="s">
        <v>97</v>
      </c>
      <c r="L7" s="1913" t="s">
        <v>98</v>
      </c>
      <c r="M7" s="1913" t="s">
        <v>99</v>
      </c>
      <c r="N7" s="1913" t="s">
        <v>100</v>
      </c>
      <c r="O7" s="1913" t="s">
        <v>101</v>
      </c>
      <c r="P7" s="1674" t="s">
        <v>141</v>
      </c>
      <c r="Q7" s="2"/>
      <c r="AI7" s="2189"/>
      <c r="AJ7" s="2189"/>
      <c r="AK7" s="2191" t="s">
        <v>283</v>
      </c>
      <c r="AL7" s="2191"/>
      <c r="AM7" s="2191"/>
      <c r="AN7" s="2191"/>
      <c r="AO7" s="2191"/>
      <c r="AP7" s="2191"/>
      <c r="AQ7" s="2191"/>
      <c r="AR7" s="2191"/>
      <c r="AS7" s="2191"/>
      <c r="AT7" s="2191"/>
      <c r="AU7" s="2191"/>
      <c r="AV7" s="2191"/>
      <c r="AW7" s="2191"/>
      <c r="AX7" s="1770"/>
    </row>
    <row r="8" spans="1:50" ht="18.75" customHeight="1" thickBot="1">
      <c r="B8" s="1920"/>
      <c r="C8" s="1922"/>
      <c r="D8" s="1918"/>
      <c r="E8" s="1914"/>
      <c r="F8" s="1914"/>
      <c r="G8" s="1914"/>
      <c r="H8" s="1914"/>
      <c r="I8" s="1914"/>
      <c r="J8" s="1914"/>
      <c r="K8" s="1914"/>
      <c r="L8" s="1914"/>
      <c r="M8" s="1914"/>
      <c r="N8" s="1914"/>
      <c r="O8" s="1914"/>
      <c r="P8" s="1675" t="s">
        <v>69</v>
      </c>
      <c r="Q8" s="2"/>
      <c r="AI8" s="2189"/>
      <c r="AJ8" s="2189"/>
      <c r="AK8" s="2191" t="s">
        <v>290</v>
      </c>
      <c r="AL8" s="2191"/>
      <c r="AM8" s="2191"/>
      <c r="AN8" s="2191"/>
      <c r="AO8" s="2191"/>
      <c r="AP8" s="2191"/>
      <c r="AQ8" s="2191"/>
      <c r="AR8" s="2191"/>
      <c r="AS8" s="2191"/>
      <c r="AT8" s="2191"/>
      <c r="AU8" s="2191"/>
      <c r="AV8" s="2191"/>
      <c r="AW8" s="2191"/>
      <c r="AX8" s="1770"/>
    </row>
    <row r="9" spans="1:50" ht="18.75" customHeight="1">
      <c r="B9" s="693">
        <v>1</v>
      </c>
      <c r="C9" s="694" t="s">
        <v>349</v>
      </c>
      <c r="D9" s="1210">
        <v>4.1420999999999999E-2</v>
      </c>
      <c r="E9" s="1211">
        <v>3.2532999999999999E-2</v>
      </c>
      <c r="F9" s="1211">
        <v>0.30698700000000001</v>
      </c>
      <c r="G9" s="1211">
        <v>0.53714700000000004</v>
      </c>
      <c r="H9" s="1211">
        <v>0.52485499999999996</v>
      </c>
      <c r="I9" s="1211">
        <v>0.50035499999999999</v>
      </c>
      <c r="J9" s="1211">
        <v>0.58323899999999995</v>
      </c>
      <c r="K9" s="1211">
        <v>0.51833300000000004</v>
      </c>
      <c r="L9" s="1211">
        <v>0.42977799999999999</v>
      </c>
      <c r="M9" s="1211">
        <v>0.51548700000000003</v>
      </c>
      <c r="N9" s="1211">
        <v>0.48318299999999997</v>
      </c>
      <c r="O9" s="1212">
        <v>0.53274200000000005</v>
      </c>
      <c r="P9" s="1213">
        <f>SUM(D9:O9)</f>
        <v>5.0060600000000006</v>
      </c>
      <c r="Q9" s="2"/>
      <c r="AI9" s="2189"/>
      <c r="AJ9" s="2189"/>
      <c r="AK9" s="2192" t="s">
        <v>358</v>
      </c>
      <c r="AL9" s="2193" t="s">
        <v>359</v>
      </c>
      <c r="AM9" s="2194" t="s">
        <v>360</v>
      </c>
      <c r="AN9" s="2193" t="s">
        <v>361</v>
      </c>
      <c r="AO9" s="2194" t="s">
        <v>362</v>
      </c>
      <c r="AP9" s="2193" t="s">
        <v>363</v>
      </c>
      <c r="AQ9" s="2193" t="s">
        <v>364</v>
      </c>
      <c r="AR9" s="2193" t="s">
        <v>365</v>
      </c>
      <c r="AS9" s="2193" t="s">
        <v>366</v>
      </c>
      <c r="AT9" s="2193" t="s">
        <v>367</v>
      </c>
      <c r="AU9" s="2193" t="s">
        <v>368</v>
      </c>
      <c r="AV9" s="2193" t="s">
        <v>357</v>
      </c>
      <c r="AW9" s="2195" t="s">
        <v>50</v>
      </c>
      <c r="AX9" s="1770"/>
    </row>
    <row r="10" spans="1:50" ht="18.75" customHeight="1">
      <c r="B10" s="693">
        <f>+B9+1</f>
        <v>2</v>
      </c>
      <c r="C10" s="694" t="s">
        <v>350</v>
      </c>
      <c r="D10" s="1214"/>
      <c r="E10" s="712"/>
      <c r="F10" s="712"/>
      <c r="G10" s="712"/>
      <c r="H10" s="712"/>
      <c r="I10" s="712"/>
      <c r="J10" s="712">
        <v>48.369622900000017</v>
      </c>
      <c r="K10" s="712">
        <v>50.860083000000024</v>
      </c>
      <c r="L10" s="712">
        <v>50.279845499999993</v>
      </c>
      <c r="M10" s="712">
        <v>55.412084499999999</v>
      </c>
      <c r="N10" s="712">
        <v>57.879840999999978</v>
      </c>
      <c r="O10" s="1215">
        <v>57.972054499999977</v>
      </c>
      <c r="P10" s="1216">
        <f t="shared" ref="P10:P35" si="0">SUM(D10:O10)</f>
        <v>320.77353139999997</v>
      </c>
      <c r="Q10" s="2"/>
      <c r="AI10" s="2185" t="s">
        <v>266</v>
      </c>
      <c r="AJ10" s="2196" t="s">
        <v>237</v>
      </c>
      <c r="AK10" s="2197">
        <v>21.329164200000001</v>
      </c>
      <c r="AL10" s="2198">
        <v>17.553941100000003</v>
      </c>
      <c r="AM10" s="2199">
        <v>18.911529800000007</v>
      </c>
      <c r="AN10" s="2198">
        <v>17.672909799999992</v>
      </c>
      <c r="AO10" s="2199">
        <v>17.928888800000014</v>
      </c>
      <c r="AP10" s="2198">
        <v>15.595769300000002</v>
      </c>
      <c r="AQ10" s="2198">
        <v>15.1291227</v>
      </c>
      <c r="AR10" s="2198">
        <v>15.892008100000002</v>
      </c>
      <c r="AS10" s="2198">
        <v>19.430329899999997</v>
      </c>
      <c r="AT10" s="2198">
        <v>22.669620900000002</v>
      </c>
      <c r="AU10" s="2198">
        <v>23.466600500000013</v>
      </c>
      <c r="AV10" s="2198">
        <v>25.48960490000001</v>
      </c>
      <c r="AW10" s="2200">
        <v>231.06949000000029</v>
      </c>
      <c r="AX10" s="1770"/>
    </row>
    <row r="11" spans="1:50" ht="18.75" customHeight="1">
      <c r="B11" s="693">
        <f t="shared" ref="B11:B35" si="1">+B10+1</f>
        <v>3</v>
      </c>
      <c r="C11" s="694" t="s">
        <v>51</v>
      </c>
      <c r="D11" s="1214">
        <v>5.5546058</v>
      </c>
      <c r="E11" s="712">
        <v>4.5590818999999998</v>
      </c>
      <c r="F11" s="712">
        <v>3.9968253999999996</v>
      </c>
      <c r="G11" s="712">
        <v>6.4340080000000004</v>
      </c>
      <c r="H11" s="712">
        <v>7.3925327000000003</v>
      </c>
      <c r="I11" s="712">
        <v>6.3497902000000002</v>
      </c>
      <c r="J11" s="712">
        <v>5.8355600000000001</v>
      </c>
      <c r="K11" s="712">
        <v>6.5660296000000002</v>
      </c>
      <c r="L11" s="712">
        <v>5.8209634999999995</v>
      </c>
      <c r="M11" s="712">
        <v>7.5543287000000001</v>
      </c>
      <c r="N11" s="712">
        <v>7.6030759999999997</v>
      </c>
      <c r="O11" s="1215">
        <v>6.8681228999999995</v>
      </c>
      <c r="P11" s="1216">
        <f t="shared" si="0"/>
        <v>74.534924699999991</v>
      </c>
      <c r="Q11" s="2"/>
      <c r="AI11" s="2185"/>
      <c r="AJ11" s="2201" t="s">
        <v>267</v>
      </c>
      <c r="AK11" s="2202">
        <v>0.19970420000000003</v>
      </c>
      <c r="AL11" s="2203">
        <v>0.17005290000000001</v>
      </c>
      <c r="AM11" s="2204">
        <v>0.18989479999999997</v>
      </c>
      <c r="AN11" s="2203">
        <v>0.1938232</v>
      </c>
      <c r="AO11" s="2204">
        <v>0.21129499999999998</v>
      </c>
      <c r="AP11" s="2203">
        <v>0.20226910000000001</v>
      </c>
      <c r="AQ11" s="2203">
        <v>0.21772089999999991</v>
      </c>
      <c r="AR11" s="2203">
        <v>0.20156899999999997</v>
      </c>
      <c r="AS11" s="2203">
        <v>0.21355439999999998</v>
      </c>
      <c r="AT11" s="2203">
        <v>0.21465259999999997</v>
      </c>
      <c r="AU11" s="2203">
        <v>0.21329380000000006</v>
      </c>
      <c r="AV11" s="2203">
        <v>0.20657150000000002</v>
      </c>
      <c r="AW11" s="2205">
        <v>2.4344013999999992</v>
      </c>
      <c r="AX11" s="1770"/>
    </row>
    <row r="12" spans="1:50" ht="18.75" customHeight="1">
      <c r="B12" s="693">
        <f t="shared" si="1"/>
        <v>4</v>
      </c>
      <c r="C12" s="694" t="s">
        <v>351</v>
      </c>
      <c r="D12" s="1214">
        <v>61.409386000000005</v>
      </c>
      <c r="E12" s="712">
        <v>58.118096899999998</v>
      </c>
      <c r="F12" s="712">
        <v>69.98247889999999</v>
      </c>
      <c r="G12" s="712">
        <v>73.330063599999988</v>
      </c>
      <c r="H12" s="712">
        <v>76.910293499999995</v>
      </c>
      <c r="I12" s="712">
        <v>69.365351700000005</v>
      </c>
      <c r="J12" s="712">
        <v>86.284618499999993</v>
      </c>
      <c r="K12" s="712">
        <v>86.133552000000009</v>
      </c>
      <c r="L12" s="712">
        <v>84.673200399999999</v>
      </c>
      <c r="M12" s="712">
        <v>86.738851400000016</v>
      </c>
      <c r="N12" s="712">
        <v>82.798808100000002</v>
      </c>
      <c r="O12" s="1212">
        <v>73.131211899999997</v>
      </c>
      <c r="P12" s="1216">
        <f t="shared" si="0"/>
        <v>908.8759129</v>
      </c>
      <c r="Q12" s="2"/>
      <c r="AI12" s="2185"/>
      <c r="AJ12" s="2201" t="s">
        <v>177</v>
      </c>
      <c r="AK12" s="2202">
        <v>64.689173299999936</v>
      </c>
      <c r="AL12" s="2203">
        <v>60.577925000000072</v>
      </c>
      <c r="AM12" s="2204">
        <v>64.707328200000063</v>
      </c>
      <c r="AN12" s="2203">
        <v>60.556763600000217</v>
      </c>
      <c r="AO12" s="2204">
        <v>57.785946399999922</v>
      </c>
      <c r="AP12" s="2203">
        <v>54.371156400000224</v>
      </c>
      <c r="AQ12" s="2203">
        <v>53.499669299999958</v>
      </c>
      <c r="AR12" s="2203">
        <v>55.418367300000014</v>
      </c>
      <c r="AS12" s="2203">
        <v>57.492461000000077</v>
      </c>
      <c r="AT12" s="2203">
        <v>61.948757199999939</v>
      </c>
      <c r="AU12" s="2203">
        <v>63.645909200000006</v>
      </c>
      <c r="AV12" s="2203">
        <v>66.461952600000004</v>
      </c>
      <c r="AW12" s="2205">
        <v>721.15540949999888</v>
      </c>
      <c r="AX12" s="1770"/>
    </row>
    <row r="13" spans="1:50" ht="18.75" customHeight="1">
      <c r="B13" s="693">
        <f t="shared" si="1"/>
        <v>5</v>
      </c>
      <c r="C13" s="694" t="s">
        <v>352</v>
      </c>
      <c r="D13" s="1214">
        <v>0.79465249999999998</v>
      </c>
      <c r="E13" s="712">
        <v>0.70458929999999997</v>
      </c>
      <c r="F13" s="712">
        <v>0.78059339999999999</v>
      </c>
      <c r="G13" s="712">
        <v>0.75525699999999996</v>
      </c>
      <c r="H13" s="712">
        <v>0.76891699999999996</v>
      </c>
      <c r="I13" s="712">
        <v>0.74289899999999998</v>
      </c>
      <c r="J13" s="712">
        <v>0.75329800000000002</v>
      </c>
      <c r="K13" s="712">
        <v>0.6984262</v>
      </c>
      <c r="L13" s="712">
        <v>0.73211979999999999</v>
      </c>
      <c r="M13" s="712">
        <v>0.75685999999999998</v>
      </c>
      <c r="N13" s="712">
        <v>0.72236599999999995</v>
      </c>
      <c r="O13" s="1212">
        <v>0.37388470000000001</v>
      </c>
      <c r="P13" s="1216">
        <f t="shared" si="0"/>
        <v>8.583862899999998</v>
      </c>
      <c r="Q13" s="2"/>
      <c r="AI13" s="2185"/>
      <c r="AJ13" s="2201" t="s">
        <v>4</v>
      </c>
      <c r="AK13" s="2202">
        <v>69.061085699999552</v>
      </c>
      <c r="AL13" s="2203">
        <v>63.55937930000043</v>
      </c>
      <c r="AM13" s="2204">
        <v>69.551479900000444</v>
      </c>
      <c r="AN13" s="2203">
        <v>69.159851000000216</v>
      </c>
      <c r="AO13" s="2204">
        <v>70.465982899999787</v>
      </c>
      <c r="AP13" s="2203">
        <v>68.575892299999694</v>
      </c>
      <c r="AQ13" s="2203">
        <v>68.148438099999979</v>
      </c>
      <c r="AR13" s="2203">
        <v>71.039877200000191</v>
      </c>
      <c r="AS13" s="2203">
        <v>71.207799299999778</v>
      </c>
      <c r="AT13" s="2203">
        <v>72.639278399999895</v>
      </c>
      <c r="AU13" s="2203">
        <v>70.622066199999878</v>
      </c>
      <c r="AV13" s="2203">
        <v>72.640388299999998</v>
      </c>
      <c r="AW13" s="2205">
        <v>836.67151860000718</v>
      </c>
      <c r="AX13" s="1770"/>
    </row>
    <row r="14" spans="1:50" ht="18.75" customHeight="1">
      <c r="B14" s="693">
        <f t="shared" si="1"/>
        <v>6</v>
      </c>
      <c r="C14" s="694" t="s">
        <v>241</v>
      </c>
      <c r="D14" s="1214">
        <v>47.304094100000022</v>
      </c>
      <c r="E14" s="712">
        <v>41.953361499999986</v>
      </c>
      <c r="F14" s="712">
        <v>47.048348099999991</v>
      </c>
      <c r="G14" s="712">
        <v>46.293172200000022</v>
      </c>
      <c r="H14" s="712">
        <v>46.612374699999997</v>
      </c>
      <c r="I14" s="712">
        <v>45.376974500000017</v>
      </c>
      <c r="J14" s="712"/>
      <c r="K14" s="712"/>
      <c r="L14" s="712"/>
      <c r="M14" s="712"/>
      <c r="N14" s="712"/>
      <c r="O14" s="1215"/>
      <c r="P14" s="1216">
        <f t="shared" si="0"/>
        <v>274.58832510000002</v>
      </c>
      <c r="Q14" s="2"/>
      <c r="AI14" s="2185"/>
      <c r="AJ14" s="2201" t="s">
        <v>6</v>
      </c>
      <c r="AK14" s="2202">
        <v>0.23808119999999997</v>
      </c>
      <c r="AL14" s="2203">
        <v>0.24076980000000001</v>
      </c>
      <c r="AM14" s="2204">
        <v>0.26074919999999996</v>
      </c>
      <c r="AN14" s="2203">
        <v>0.28660779999999997</v>
      </c>
      <c r="AO14" s="2204">
        <v>0.28919859999999997</v>
      </c>
      <c r="AP14" s="2203">
        <v>0.275148</v>
      </c>
      <c r="AQ14" s="2203">
        <v>0.27599079999999998</v>
      </c>
      <c r="AR14" s="2203">
        <v>0.2938635</v>
      </c>
      <c r="AS14" s="2203">
        <v>0.27862980000000004</v>
      </c>
      <c r="AT14" s="2203">
        <v>0.28754999999999997</v>
      </c>
      <c r="AU14" s="2203">
        <v>0.28862270000000001</v>
      </c>
      <c r="AV14" s="2203">
        <v>0.28884090000000001</v>
      </c>
      <c r="AW14" s="2205">
        <v>3.3040523000000013</v>
      </c>
      <c r="AX14" s="1770"/>
    </row>
    <row r="15" spans="1:50" ht="18.75" customHeight="1">
      <c r="B15" s="693">
        <f t="shared" si="1"/>
        <v>7</v>
      </c>
      <c r="C15" s="694" t="s">
        <v>275</v>
      </c>
      <c r="D15" s="1214">
        <v>344.88126599999998</v>
      </c>
      <c r="E15" s="712">
        <v>311.75899000000004</v>
      </c>
      <c r="F15" s="712">
        <v>348.89062000000001</v>
      </c>
      <c r="G15" s="712">
        <v>350.76070900000002</v>
      </c>
      <c r="H15" s="712">
        <v>344.66466200000002</v>
      </c>
      <c r="I15" s="712">
        <v>353.66780600000004</v>
      </c>
      <c r="J15" s="712">
        <v>366.25116799999995</v>
      </c>
      <c r="K15" s="712">
        <v>354.93112300000001</v>
      </c>
      <c r="L15" s="712">
        <v>330.81193400000001</v>
      </c>
      <c r="M15" s="712">
        <v>360.84025099999997</v>
      </c>
      <c r="N15" s="712">
        <v>316.31703099999999</v>
      </c>
      <c r="O15" s="1215">
        <v>369.77407599999998</v>
      </c>
      <c r="P15" s="1216">
        <f t="shared" si="0"/>
        <v>4153.5496359999997</v>
      </c>
      <c r="Q15" s="2"/>
      <c r="AI15" s="2185"/>
      <c r="AJ15" s="2201" t="s">
        <v>8</v>
      </c>
      <c r="AK15" s="2202">
        <v>28.23893973000002</v>
      </c>
      <c r="AL15" s="2203">
        <v>28.391977369999996</v>
      </c>
      <c r="AM15" s="2204">
        <v>25.918499680000025</v>
      </c>
      <c r="AN15" s="2203">
        <v>29.155227129999989</v>
      </c>
      <c r="AO15" s="2204">
        <v>28.190299210000028</v>
      </c>
      <c r="AP15" s="2203">
        <v>30.177323800000053</v>
      </c>
      <c r="AQ15" s="2203">
        <v>29.783754289999898</v>
      </c>
      <c r="AR15" s="2203">
        <v>30.130247990000047</v>
      </c>
      <c r="AS15" s="2203">
        <v>30.208263489999808</v>
      </c>
      <c r="AT15" s="2203">
        <v>29.349793690000073</v>
      </c>
      <c r="AU15" s="2203">
        <v>28.968614810000066</v>
      </c>
      <c r="AV15" s="2203">
        <v>28.46849559999999</v>
      </c>
      <c r="AW15" s="2205">
        <v>346.98143679000242</v>
      </c>
      <c r="AX15" s="1770"/>
    </row>
    <row r="16" spans="1:50" ht="18.75" customHeight="1">
      <c r="B16" s="693">
        <f t="shared" si="1"/>
        <v>8</v>
      </c>
      <c r="C16" s="694" t="s">
        <v>353</v>
      </c>
      <c r="D16" s="1214">
        <v>3.7070331999999997</v>
      </c>
      <c r="E16" s="712">
        <v>3.7344992000000001</v>
      </c>
      <c r="F16" s="712">
        <v>4.3990737000000006</v>
      </c>
      <c r="G16" s="712">
        <v>4.1566443999999994</v>
      </c>
      <c r="H16" s="712">
        <v>4.5160744000000008</v>
      </c>
      <c r="I16" s="712">
        <v>4.2637385999999999</v>
      </c>
      <c r="J16" s="712">
        <v>4.1252434999999998</v>
      </c>
      <c r="K16" s="712">
        <v>3.9397038000000002</v>
      </c>
      <c r="L16" s="712">
        <v>3.8174485000000002</v>
      </c>
      <c r="M16" s="712">
        <v>3.8621037000000005</v>
      </c>
      <c r="N16" s="712">
        <v>4.0044937000000003</v>
      </c>
      <c r="O16" s="1215">
        <v>3.8516338999999999</v>
      </c>
      <c r="P16" s="1216">
        <f t="shared" si="0"/>
        <v>48.377690599999994</v>
      </c>
      <c r="Q16" s="2"/>
      <c r="AI16" s="2185"/>
      <c r="AJ16" s="2201" t="s">
        <v>10</v>
      </c>
      <c r="AK16" s="2202">
        <v>52.80462129999944</v>
      </c>
      <c r="AL16" s="2203">
        <v>51.412496900000015</v>
      </c>
      <c r="AM16" s="2204">
        <v>50.704429200000305</v>
      </c>
      <c r="AN16" s="2203">
        <v>54.370499699999755</v>
      </c>
      <c r="AO16" s="2204">
        <v>54.040479900000292</v>
      </c>
      <c r="AP16" s="2203">
        <v>55.385007500000036</v>
      </c>
      <c r="AQ16" s="2203">
        <v>56.824227099999938</v>
      </c>
      <c r="AR16" s="2203">
        <v>57.791736999999856</v>
      </c>
      <c r="AS16" s="2203">
        <v>58.919325900000231</v>
      </c>
      <c r="AT16" s="2203">
        <v>58.326945300000325</v>
      </c>
      <c r="AU16" s="2203">
        <v>57.596894399999833</v>
      </c>
      <c r="AV16" s="2203">
        <v>56.45899160000004</v>
      </c>
      <c r="AW16" s="2205">
        <v>664.6356557999992</v>
      </c>
      <c r="AX16" s="1770"/>
    </row>
    <row r="17" spans="2:50" ht="18.75" customHeight="1">
      <c r="B17" s="693">
        <f t="shared" si="1"/>
        <v>9</v>
      </c>
      <c r="C17" s="694" t="s">
        <v>277</v>
      </c>
      <c r="D17" s="1214">
        <v>1.6732830000000001</v>
      </c>
      <c r="E17" s="712">
        <v>1.8525224000000002</v>
      </c>
      <c r="F17" s="712">
        <v>1.8910039999999999</v>
      </c>
      <c r="G17" s="712">
        <v>1.5988548999999999</v>
      </c>
      <c r="H17" s="712">
        <v>1.3978863000000001</v>
      </c>
      <c r="I17" s="712">
        <v>1.3445944000000001</v>
      </c>
      <c r="J17" s="712">
        <v>1.3572236</v>
      </c>
      <c r="K17" s="712">
        <v>1.3004143000000001</v>
      </c>
      <c r="L17" s="712">
        <v>1.3866716000000001</v>
      </c>
      <c r="M17" s="712">
        <v>1.3476632</v>
      </c>
      <c r="N17" s="712">
        <v>1.4529802000000003</v>
      </c>
      <c r="O17" s="1215">
        <v>1.6293883</v>
      </c>
      <c r="P17" s="1216">
        <f t="shared" si="0"/>
        <v>18.232486199999997</v>
      </c>
      <c r="Q17" s="2"/>
      <c r="AI17" s="2185"/>
      <c r="AJ17" s="2201" t="s">
        <v>12</v>
      </c>
      <c r="AK17" s="2202">
        <v>23.974767600000032</v>
      </c>
      <c r="AL17" s="2203">
        <v>21.512818800000012</v>
      </c>
      <c r="AM17" s="2204">
        <v>24.157170099999988</v>
      </c>
      <c r="AN17" s="2203">
        <v>24.074303099999995</v>
      </c>
      <c r="AO17" s="2204">
        <v>24.702346100000078</v>
      </c>
      <c r="AP17" s="2203">
        <v>23.509615700000005</v>
      </c>
      <c r="AQ17" s="2203">
        <v>23.757152900000008</v>
      </c>
      <c r="AR17" s="2203">
        <v>24.445256799999978</v>
      </c>
      <c r="AS17" s="2203">
        <v>25.889601800000037</v>
      </c>
      <c r="AT17" s="2203">
        <v>25.908656599999972</v>
      </c>
      <c r="AU17" s="2203">
        <v>25.30678760000006</v>
      </c>
      <c r="AV17" s="2203">
        <v>24.878222200000028</v>
      </c>
      <c r="AW17" s="2205">
        <v>292.11669930000068</v>
      </c>
      <c r="AX17" s="1770"/>
    </row>
    <row r="18" spans="2:50" ht="18.75" customHeight="1">
      <c r="B18" s="693">
        <f t="shared" si="1"/>
        <v>10</v>
      </c>
      <c r="C18" s="694" t="s">
        <v>354</v>
      </c>
      <c r="D18" s="1214">
        <v>26.466378100000004</v>
      </c>
      <c r="E18" s="712">
        <v>24.0114652</v>
      </c>
      <c r="F18" s="712">
        <v>27.506074999999999</v>
      </c>
      <c r="G18" s="712">
        <v>27.677523400000005</v>
      </c>
      <c r="H18" s="712">
        <v>25.397669099999998</v>
      </c>
      <c r="I18" s="712">
        <v>28.144695600000002</v>
      </c>
      <c r="J18" s="712">
        <v>28.130634200000003</v>
      </c>
      <c r="K18" s="712">
        <v>26.643142799999996</v>
      </c>
      <c r="L18" s="712">
        <v>25.491612500000002</v>
      </c>
      <c r="M18" s="712">
        <v>27.572545300000005</v>
      </c>
      <c r="N18" s="712">
        <v>27.272351600000007</v>
      </c>
      <c r="O18" s="1215">
        <v>24.776588200000003</v>
      </c>
      <c r="P18" s="1216">
        <f t="shared" si="0"/>
        <v>319.09068100000002</v>
      </c>
      <c r="Q18" s="2"/>
      <c r="AI18" s="2185"/>
      <c r="AJ18" s="2201" t="s">
        <v>14</v>
      </c>
      <c r="AK18" s="2202">
        <v>68.438388600000664</v>
      </c>
      <c r="AL18" s="2203">
        <v>61.890815299999971</v>
      </c>
      <c r="AM18" s="2204">
        <v>68.974783900000133</v>
      </c>
      <c r="AN18" s="2203">
        <v>68.402144099999774</v>
      </c>
      <c r="AO18" s="2204">
        <v>71.316062299999984</v>
      </c>
      <c r="AP18" s="2203">
        <v>69.993434199999811</v>
      </c>
      <c r="AQ18" s="2203">
        <v>72.200615800000506</v>
      </c>
      <c r="AR18" s="2203">
        <v>71.295594599999717</v>
      </c>
      <c r="AS18" s="2203">
        <v>70.977557599999969</v>
      </c>
      <c r="AT18" s="2203">
        <v>73.056130700000296</v>
      </c>
      <c r="AU18" s="2203">
        <v>71.083094500000286</v>
      </c>
      <c r="AV18" s="2203">
        <v>72.771757600000072</v>
      </c>
      <c r="AW18" s="2205">
        <v>840.40037920000498</v>
      </c>
      <c r="AX18" s="1770"/>
    </row>
    <row r="19" spans="2:50" ht="18.75" customHeight="1">
      <c r="B19" s="693">
        <v>11</v>
      </c>
      <c r="C19" s="694" t="s">
        <v>52</v>
      </c>
      <c r="D19" s="1214">
        <v>12.520992</v>
      </c>
      <c r="E19" s="712">
        <v>12.256603000000002</v>
      </c>
      <c r="F19" s="712">
        <v>10.950495999999998</v>
      </c>
      <c r="G19" s="712">
        <v>9.5888359999999988</v>
      </c>
      <c r="H19" s="712">
        <v>18.218659000000002</v>
      </c>
      <c r="I19" s="712">
        <v>14.386614</v>
      </c>
      <c r="J19" s="712">
        <v>10.423030999999998</v>
      </c>
      <c r="K19" s="712">
        <v>10.078719</v>
      </c>
      <c r="L19" s="712">
        <v>10.676435</v>
      </c>
      <c r="M19" s="712">
        <v>12.277861</v>
      </c>
      <c r="N19" s="712">
        <v>18.295795000000002</v>
      </c>
      <c r="O19" s="1215">
        <v>17.851293000000002</v>
      </c>
      <c r="P19" s="1216">
        <f t="shared" si="0"/>
        <v>157.52533399999999</v>
      </c>
      <c r="Q19" s="2"/>
      <c r="AI19" s="2185"/>
      <c r="AJ19" s="2201" t="s">
        <v>16</v>
      </c>
      <c r="AK19" s="2202">
        <v>121.58749283000004</v>
      </c>
      <c r="AL19" s="2203">
        <v>112.0112421500003</v>
      </c>
      <c r="AM19" s="2204">
        <v>123.82534462000015</v>
      </c>
      <c r="AN19" s="2203">
        <v>111.54392525999982</v>
      </c>
      <c r="AO19" s="2204">
        <v>106.37476179000002</v>
      </c>
      <c r="AP19" s="2203">
        <v>103.39157675999991</v>
      </c>
      <c r="AQ19" s="2203">
        <v>101.81584056999972</v>
      </c>
      <c r="AR19" s="2203">
        <v>99.171094189999934</v>
      </c>
      <c r="AS19" s="2203">
        <v>98.978968300000176</v>
      </c>
      <c r="AT19" s="2203">
        <v>105.61270635000008</v>
      </c>
      <c r="AU19" s="2203">
        <v>106.98616275000012</v>
      </c>
      <c r="AV19" s="2203">
        <v>114.2214410499996</v>
      </c>
      <c r="AW19" s="2205">
        <v>1305.5205566199879</v>
      </c>
      <c r="AX19" s="1770"/>
    </row>
    <row r="20" spans="2:50" ht="18.75" customHeight="1">
      <c r="B20" s="693">
        <v>12</v>
      </c>
      <c r="C20" s="694" t="s">
        <v>314</v>
      </c>
      <c r="D20" s="1214">
        <v>3.9979999999999998E-3</v>
      </c>
      <c r="E20" s="712">
        <v>3.7889999999999998E-3</v>
      </c>
      <c r="F20" s="712">
        <v>4.1260000000000003E-3</v>
      </c>
      <c r="G20" s="712">
        <v>4.0499999999999998E-3</v>
      </c>
      <c r="H20" s="712">
        <v>4.3899999999999998E-3</v>
      </c>
      <c r="I20" s="712">
        <v>4.1099999999999999E-3</v>
      </c>
      <c r="J20" s="712">
        <v>4.4339999999999996E-3</v>
      </c>
      <c r="K20" s="712">
        <v>3.5539999999999999E-3</v>
      </c>
      <c r="L20" s="712">
        <v>4.0600000000000002E-3</v>
      </c>
      <c r="M20" s="712">
        <v>4.2180000000000004E-3</v>
      </c>
      <c r="N20" s="712">
        <v>4.1729999999999996E-3</v>
      </c>
      <c r="O20" s="1215">
        <v>4.2079999999999999E-3</v>
      </c>
      <c r="P20" s="1216">
        <f t="shared" si="0"/>
        <v>4.9110000000000001E-2</v>
      </c>
      <c r="Q20" s="2"/>
      <c r="AI20" s="2185"/>
      <c r="AJ20" s="2201" t="s">
        <v>19</v>
      </c>
      <c r="AK20" s="2202">
        <v>65.781796329999992</v>
      </c>
      <c r="AL20" s="2203">
        <v>61.537343730000217</v>
      </c>
      <c r="AM20" s="2204">
        <v>65.262930239999761</v>
      </c>
      <c r="AN20" s="2203">
        <v>60.496114010000269</v>
      </c>
      <c r="AO20" s="2204">
        <v>63.063113569999977</v>
      </c>
      <c r="AP20" s="2203">
        <v>60.641859810000078</v>
      </c>
      <c r="AQ20" s="2203">
        <v>61.429789599999872</v>
      </c>
      <c r="AR20" s="2203">
        <v>60.901082569999964</v>
      </c>
      <c r="AS20" s="2203">
        <v>60.247193479999879</v>
      </c>
      <c r="AT20" s="2203">
        <v>62.143323610000046</v>
      </c>
      <c r="AU20" s="2203">
        <v>61.017560459999849</v>
      </c>
      <c r="AV20" s="2203">
        <v>66.259235620000126</v>
      </c>
      <c r="AW20" s="2205">
        <v>748.78134303001434</v>
      </c>
      <c r="AX20" s="1770"/>
    </row>
    <row r="21" spans="2:50" ht="18.75" customHeight="1">
      <c r="B21" s="693">
        <v>13</v>
      </c>
      <c r="C21" s="694" t="s">
        <v>53</v>
      </c>
      <c r="D21" s="1214">
        <v>49.866226999999995</v>
      </c>
      <c r="E21" s="712">
        <v>52.936801000000017</v>
      </c>
      <c r="F21" s="712">
        <v>55.906322999999993</v>
      </c>
      <c r="G21" s="712">
        <v>53.925790399999997</v>
      </c>
      <c r="H21" s="712">
        <v>53.4721403</v>
      </c>
      <c r="I21" s="712">
        <v>53.09058060000001</v>
      </c>
      <c r="J21" s="712">
        <v>50.541961799999996</v>
      </c>
      <c r="K21" s="712">
        <v>50.168317900000005</v>
      </c>
      <c r="L21" s="712">
        <v>48.100563999999999</v>
      </c>
      <c r="M21" s="712">
        <v>53.715763599999995</v>
      </c>
      <c r="N21" s="712">
        <v>53.398693000000009</v>
      </c>
      <c r="O21" s="1215">
        <v>53.987111499999997</v>
      </c>
      <c r="P21" s="1216">
        <f t="shared" si="0"/>
        <v>629.11027409999997</v>
      </c>
      <c r="Q21" s="2"/>
      <c r="AI21" s="2185"/>
      <c r="AJ21" s="2201" t="s">
        <v>20</v>
      </c>
      <c r="AK21" s="2202">
        <v>34.936828299999931</v>
      </c>
      <c r="AL21" s="2203">
        <v>31.641033100000005</v>
      </c>
      <c r="AM21" s="2204">
        <v>33.870741810000006</v>
      </c>
      <c r="AN21" s="2203">
        <v>32.44961127000002</v>
      </c>
      <c r="AO21" s="2204">
        <v>32.126502359999975</v>
      </c>
      <c r="AP21" s="2203">
        <v>31.547481940000019</v>
      </c>
      <c r="AQ21" s="2203">
        <v>31.501345370000031</v>
      </c>
      <c r="AR21" s="2203">
        <v>32.040136820000065</v>
      </c>
      <c r="AS21" s="2203">
        <v>31.249585289999978</v>
      </c>
      <c r="AT21" s="2203">
        <v>32.639239690000053</v>
      </c>
      <c r="AU21" s="2203">
        <v>33.00722262</v>
      </c>
      <c r="AV21" s="2203">
        <v>35.218289340000013</v>
      </c>
      <c r="AW21" s="2205">
        <v>392.22801790999898</v>
      </c>
      <c r="AX21" s="1770"/>
    </row>
    <row r="22" spans="2:50" ht="18.75" customHeight="1">
      <c r="B22" s="693">
        <v>14</v>
      </c>
      <c r="C22" s="694" t="s">
        <v>242</v>
      </c>
      <c r="D22" s="1214">
        <v>456.41438099999988</v>
      </c>
      <c r="E22" s="712">
        <v>415.48062659999971</v>
      </c>
      <c r="F22" s="712">
        <v>454.86780729999992</v>
      </c>
      <c r="G22" s="712">
        <v>422.00224889999998</v>
      </c>
      <c r="H22" s="712">
        <v>480.35930299999978</v>
      </c>
      <c r="I22" s="712">
        <v>434.79931950000008</v>
      </c>
      <c r="J22" s="712">
        <v>451.26126960000005</v>
      </c>
      <c r="K22" s="712">
        <v>455.03029949999984</v>
      </c>
      <c r="L22" s="712">
        <v>451.04372270000022</v>
      </c>
      <c r="M22" s="712">
        <v>439.65208930000017</v>
      </c>
      <c r="N22" s="712">
        <v>440.57212199999935</v>
      </c>
      <c r="O22" s="1215">
        <v>454.50449789999976</v>
      </c>
      <c r="P22" s="1216">
        <f t="shared" si="0"/>
        <v>5355.9876872999985</v>
      </c>
      <c r="Q22" s="2"/>
      <c r="AI22" s="2185"/>
      <c r="AJ22" s="2201" t="s">
        <v>348</v>
      </c>
      <c r="AK22" s="2202">
        <v>0.11998120000000001</v>
      </c>
      <c r="AL22" s="2203">
        <v>9.6717999999999998E-2</v>
      </c>
      <c r="AM22" s="2204">
        <v>0.10981129999999999</v>
      </c>
      <c r="AN22" s="2203">
        <v>0.1181249</v>
      </c>
      <c r="AO22" s="2204">
        <v>0.12442759999999999</v>
      </c>
      <c r="AP22" s="2203">
        <v>0.1214471</v>
      </c>
      <c r="AQ22" s="2203">
        <v>0.12488210000000001</v>
      </c>
      <c r="AR22" s="2203">
        <v>0.12657650000000001</v>
      </c>
      <c r="AS22" s="2203">
        <v>0.12749830000000004</v>
      </c>
      <c r="AT22" s="2203">
        <v>0.13956249999999998</v>
      </c>
      <c r="AU22" s="2203">
        <v>0.13773839999999998</v>
      </c>
      <c r="AV22" s="2203">
        <v>0.13595789999999999</v>
      </c>
      <c r="AW22" s="2205">
        <v>1.4827257999999996</v>
      </c>
      <c r="AX22" s="1770"/>
    </row>
    <row r="23" spans="2:50" ht="18.75" customHeight="1">
      <c r="B23" s="693">
        <v>15</v>
      </c>
      <c r="C23" s="694" t="s">
        <v>243</v>
      </c>
      <c r="D23" s="1214">
        <v>8.1145862999999991</v>
      </c>
      <c r="E23" s="712">
        <v>9.1339021999999996</v>
      </c>
      <c r="F23" s="712">
        <v>9.9550494</v>
      </c>
      <c r="G23" s="712">
        <v>9.5054614000000015</v>
      </c>
      <c r="H23" s="712">
        <v>9.6178100000000004</v>
      </c>
      <c r="I23" s="712">
        <v>9.0826826000000001</v>
      </c>
      <c r="J23" s="712">
        <v>8.8728201999999996</v>
      </c>
      <c r="K23" s="712">
        <v>8.8642265000000009</v>
      </c>
      <c r="L23" s="712">
        <v>8.6006667999999991</v>
      </c>
      <c r="M23" s="712">
        <v>9.2187080999999989</v>
      </c>
      <c r="N23" s="712">
        <v>8.2718111000000007</v>
      </c>
      <c r="O23" s="1215">
        <v>9.2202951999999989</v>
      </c>
      <c r="P23" s="1216">
        <f t="shared" si="0"/>
        <v>108.4580198</v>
      </c>
      <c r="Q23" s="2"/>
      <c r="AI23" s="2185"/>
      <c r="AJ23" s="2201" t="s">
        <v>269</v>
      </c>
      <c r="AK23" s="2202">
        <v>0.26697010000000004</v>
      </c>
      <c r="AL23" s="2203">
        <v>0.24490119999999996</v>
      </c>
      <c r="AM23" s="2204">
        <v>0.26819220000000005</v>
      </c>
      <c r="AN23" s="2203">
        <v>0.29553440000000009</v>
      </c>
      <c r="AO23" s="2204">
        <v>0.30807120000000005</v>
      </c>
      <c r="AP23" s="2203">
        <v>0.29562080000000018</v>
      </c>
      <c r="AQ23" s="2203">
        <v>0.29020349999999995</v>
      </c>
      <c r="AR23" s="2203">
        <v>0.31631819999999994</v>
      </c>
      <c r="AS23" s="2203">
        <v>0.30320220000000009</v>
      </c>
      <c r="AT23" s="2203">
        <v>0.30444049999999984</v>
      </c>
      <c r="AU23" s="2203">
        <v>0.30396980000000007</v>
      </c>
      <c r="AV23" s="2203">
        <v>0.29339789999999993</v>
      </c>
      <c r="AW23" s="2205">
        <v>3.4908220000000045</v>
      </c>
      <c r="AX23" s="1770"/>
    </row>
    <row r="24" spans="2:50" ht="18.75" customHeight="1">
      <c r="B24" s="693">
        <f t="shared" si="1"/>
        <v>16</v>
      </c>
      <c r="C24" s="694" t="s">
        <v>355</v>
      </c>
      <c r="D24" s="1214">
        <v>417.1681759999999</v>
      </c>
      <c r="E24" s="712">
        <v>390.04017539999978</v>
      </c>
      <c r="F24" s="712">
        <v>447.58768909999969</v>
      </c>
      <c r="G24" s="712">
        <v>427.16051939999966</v>
      </c>
      <c r="H24" s="712">
        <v>461.1033521</v>
      </c>
      <c r="I24" s="712">
        <v>444.21651900000018</v>
      </c>
      <c r="J24" s="712">
        <v>448.5748556999996</v>
      </c>
      <c r="K24" s="712">
        <v>461.14211360000007</v>
      </c>
      <c r="L24" s="712">
        <v>445.95015499999971</v>
      </c>
      <c r="M24" s="712">
        <v>464.53438740000018</v>
      </c>
      <c r="N24" s="712">
        <v>439.58117689999995</v>
      </c>
      <c r="O24" s="1215">
        <v>459.14922820000032</v>
      </c>
      <c r="P24" s="1216">
        <f t="shared" si="0"/>
        <v>5306.2083477999986</v>
      </c>
      <c r="Q24" s="2"/>
      <c r="AI24" s="2185"/>
      <c r="AJ24" s="2201" t="s">
        <v>22</v>
      </c>
      <c r="AK24" s="2202">
        <v>2.0593320000000008</v>
      </c>
      <c r="AL24" s="2203">
        <v>1.9913231999999992</v>
      </c>
      <c r="AM24" s="2204">
        <v>1.0033999700000005</v>
      </c>
      <c r="AN24" s="2203">
        <v>1.0171999600000001</v>
      </c>
      <c r="AO24" s="2204">
        <v>0.9915000300000002</v>
      </c>
      <c r="AP24" s="2203">
        <v>0.96329998000000006</v>
      </c>
      <c r="AQ24" s="2203">
        <v>0.92919998000000048</v>
      </c>
      <c r="AR24" s="2203">
        <v>0.93369999000000004</v>
      </c>
      <c r="AS24" s="2203">
        <v>0.94829995000000034</v>
      </c>
      <c r="AT24" s="2203">
        <v>0.99130005000000021</v>
      </c>
      <c r="AU24" s="2203">
        <v>1.0100000399999998</v>
      </c>
      <c r="AV24" s="2203">
        <v>1.18000007</v>
      </c>
      <c r="AW24" s="2205">
        <v>14.018555219999984</v>
      </c>
      <c r="AX24" s="1770"/>
    </row>
    <row r="25" spans="2:50" ht="18.75" customHeight="1">
      <c r="B25" s="693">
        <f t="shared" si="1"/>
        <v>17</v>
      </c>
      <c r="C25" s="694" t="s">
        <v>244</v>
      </c>
      <c r="D25" s="1214">
        <v>3.8292716000000002</v>
      </c>
      <c r="E25" s="712">
        <v>3.7863009999999995</v>
      </c>
      <c r="F25" s="712">
        <v>5.1022432999999996</v>
      </c>
      <c r="G25" s="712">
        <v>5.1094497000000008</v>
      </c>
      <c r="H25" s="712">
        <v>5.8239525999999993</v>
      </c>
      <c r="I25" s="712">
        <v>6.0064656999999997</v>
      </c>
      <c r="J25" s="712">
        <v>5.7096926000000003</v>
      </c>
      <c r="K25" s="712">
        <v>5.7273477000000002</v>
      </c>
      <c r="L25" s="712">
        <v>6.2660598000000007</v>
      </c>
      <c r="M25" s="712">
        <v>6.5683141000000003</v>
      </c>
      <c r="N25" s="712">
        <v>6.6327858000000006</v>
      </c>
      <c r="O25" s="1215">
        <v>6.1114153999999985</v>
      </c>
      <c r="P25" s="1216">
        <f t="shared" si="0"/>
        <v>66.673299299999996</v>
      </c>
      <c r="Q25" s="2"/>
      <c r="AI25" s="2185"/>
      <c r="AJ25" s="2201" t="s">
        <v>24</v>
      </c>
      <c r="AK25" s="2202">
        <v>2.2597018999999987</v>
      </c>
      <c r="AL25" s="2203">
        <v>2.0302382000000017</v>
      </c>
      <c r="AM25" s="2204">
        <v>2.2077080000000033</v>
      </c>
      <c r="AN25" s="2203">
        <v>2.3252407000000006</v>
      </c>
      <c r="AO25" s="2204">
        <v>2.4611375999999985</v>
      </c>
      <c r="AP25" s="2203">
        <v>2.4648455000000027</v>
      </c>
      <c r="AQ25" s="2203">
        <v>2.2671945999999989</v>
      </c>
      <c r="AR25" s="2203">
        <v>2.357591200000003</v>
      </c>
      <c r="AS25" s="2203">
        <v>2.5035444000000004</v>
      </c>
      <c r="AT25" s="2203">
        <v>2.6125488000000043</v>
      </c>
      <c r="AU25" s="2203">
        <v>3.0730557000000029</v>
      </c>
      <c r="AV25" s="2203">
        <v>2.8383044999999996</v>
      </c>
      <c r="AW25" s="2205">
        <v>29.401111100000001</v>
      </c>
      <c r="AX25" s="1770"/>
    </row>
    <row r="26" spans="2:50" ht="18.75" customHeight="1">
      <c r="B26" s="693">
        <f t="shared" si="1"/>
        <v>18</v>
      </c>
      <c r="C26" s="694" t="s">
        <v>54</v>
      </c>
      <c r="D26" s="1214">
        <v>9.1195589999999989</v>
      </c>
      <c r="E26" s="712">
        <v>8.7357310000000012</v>
      </c>
      <c r="F26" s="712">
        <v>9.9364810000000006</v>
      </c>
      <c r="G26" s="712">
        <v>9.6229180000000003</v>
      </c>
      <c r="H26" s="712">
        <v>9.9587719999999997</v>
      </c>
      <c r="I26" s="712">
        <v>9.881297</v>
      </c>
      <c r="J26" s="712">
        <v>9.7858990000000006</v>
      </c>
      <c r="K26" s="712">
        <v>9.8809830000000005</v>
      </c>
      <c r="L26" s="712">
        <v>7.4785170000000001</v>
      </c>
      <c r="M26" s="712">
        <v>8.0196669999999983</v>
      </c>
      <c r="N26" s="712">
        <v>7.6335550000000012</v>
      </c>
      <c r="O26" s="1215">
        <v>7.8798250000000003</v>
      </c>
      <c r="P26" s="1216">
        <f t="shared" si="0"/>
        <v>107.933204</v>
      </c>
      <c r="Q26" s="2"/>
      <c r="AI26" s="2185"/>
      <c r="AJ26" s="2201" t="s">
        <v>26</v>
      </c>
      <c r="AK26" s="2202">
        <v>1.3230985000000002</v>
      </c>
      <c r="AL26" s="2203">
        <v>1.3589486000000002</v>
      </c>
      <c r="AM26" s="2204">
        <v>1.1802988000000001</v>
      </c>
      <c r="AN26" s="2203">
        <v>1.292696499999999</v>
      </c>
      <c r="AO26" s="2204">
        <v>1.3961037999999999</v>
      </c>
      <c r="AP26" s="2203">
        <v>1.3631226999999995</v>
      </c>
      <c r="AQ26" s="2203">
        <v>1.2652984000000005</v>
      </c>
      <c r="AR26" s="2203">
        <v>1.3318114000000001</v>
      </c>
      <c r="AS26" s="2203">
        <v>1.4128324000000001</v>
      </c>
      <c r="AT26" s="2203">
        <v>1.4204959999999998</v>
      </c>
      <c r="AU26" s="2203">
        <v>1.4658914999999995</v>
      </c>
      <c r="AV26" s="2203">
        <v>1.4357291999999995</v>
      </c>
      <c r="AW26" s="2205">
        <v>16.246327799999989</v>
      </c>
      <c r="AX26" s="1770"/>
    </row>
    <row r="27" spans="2:50" ht="18.75" customHeight="1">
      <c r="B27" s="693">
        <f t="shared" si="1"/>
        <v>19</v>
      </c>
      <c r="C27" s="694" t="s">
        <v>315</v>
      </c>
      <c r="D27" s="1214">
        <v>0.48199510000000001</v>
      </c>
      <c r="E27" s="712">
        <v>0.21822520000000001</v>
      </c>
      <c r="F27" s="712">
        <v>0.26409500000000002</v>
      </c>
      <c r="G27" s="712">
        <v>0.37080239999999998</v>
      </c>
      <c r="H27" s="712">
        <v>0.70031120000000002</v>
      </c>
      <c r="I27" s="712">
        <v>0.87880289999999994</v>
      </c>
      <c r="J27" s="712">
        <v>0.7588357</v>
      </c>
      <c r="K27" s="712">
        <v>0.74111599999999989</v>
      </c>
      <c r="L27" s="712">
        <v>0.76251290000000005</v>
      </c>
      <c r="M27" s="712">
        <v>0.75214729999999996</v>
      </c>
      <c r="N27" s="712">
        <v>0.89920679999999997</v>
      </c>
      <c r="O27" s="1212">
        <v>1.0270789999999999</v>
      </c>
      <c r="P27" s="1216">
        <f t="shared" si="0"/>
        <v>7.8551294999999994</v>
      </c>
      <c r="Q27" s="2"/>
      <c r="AI27" s="2185"/>
      <c r="AJ27" s="2201" t="s">
        <v>238</v>
      </c>
      <c r="AK27" s="2202">
        <v>596.18959720000112</v>
      </c>
      <c r="AL27" s="2203">
        <v>592.1881278600016</v>
      </c>
      <c r="AM27" s="2204">
        <v>618.02774540000382</v>
      </c>
      <c r="AN27" s="2203">
        <v>580.32907480000028</v>
      </c>
      <c r="AO27" s="2204">
        <v>584.38704869999913</v>
      </c>
      <c r="AP27" s="2203">
        <v>543.5855901000009</v>
      </c>
      <c r="AQ27" s="2203">
        <v>543.82657310000218</v>
      </c>
      <c r="AR27" s="2203">
        <v>553.89835319999725</v>
      </c>
      <c r="AS27" s="2203">
        <v>548.31318180000017</v>
      </c>
      <c r="AT27" s="2203">
        <v>556.64823769999987</v>
      </c>
      <c r="AU27" s="2203">
        <v>561.81542069999784</v>
      </c>
      <c r="AV27" s="2203">
        <v>560.93803220999996</v>
      </c>
      <c r="AW27" s="2205">
        <v>6840.1469827700148</v>
      </c>
      <c r="AX27" s="1770"/>
    </row>
    <row r="28" spans="2:50" ht="18.75" customHeight="1">
      <c r="B28" s="693">
        <f t="shared" si="1"/>
        <v>20</v>
      </c>
      <c r="C28" s="694" t="s">
        <v>316</v>
      </c>
      <c r="D28" s="1214">
        <v>47.952712199999965</v>
      </c>
      <c r="E28" s="712">
        <v>44.021959900000013</v>
      </c>
      <c r="F28" s="712">
        <v>44.294746899999993</v>
      </c>
      <c r="G28" s="712">
        <v>40.561352299999982</v>
      </c>
      <c r="H28" s="712">
        <v>40.697014699999983</v>
      </c>
      <c r="I28" s="712">
        <v>38.263845499999995</v>
      </c>
      <c r="J28" s="712">
        <v>37.730060900000034</v>
      </c>
      <c r="K28" s="712">
        <v>37.186644699999995</v>
      </c>
      <c r="L28" s="712">
        <v>35.441669299999994</v>
      </c>
      <c r="M28" s="712">
        <v>35.535310000000003</v>
      </c>
      <c r="N28" s="712">
        <v>34.483234100000018</v>
      </c>
      <c r="O28" s="1215">
        <v>33.420031300000005</v>
      </c>
      <c r="P28" s="1216">
        <f t="shared" si="0"/>
        <v>469.58858179999993</v>
      </c>
      <c r="Q28" s="2"/>
      <c r="AI28" s="2185"/>
      <c r="AJ28" s="2201" t="s">
        <v>270</v>
      </c>
      <c r="AK28" s="2202">
        <v>157.49550940000009</v>
      </c>
      <c r="AL28" s="2203">
        <v>151.07692919999926</v>
      </c>
      <c r="AM28" s="2204">
        <v>157.87800759999951</v>
      </c>
      <c r="AN28" s="2203">
        <v>145.15194080000069</v>
      </c>
      <c r="AO28" s="2204">
        <v>155.75874210000109</v>
      </c>
      <c r="AP28" s="2203">
        <v>146.43069920000121</v>
      </c>
      <c r="AQ28" s="2203">
        <v>146.94606439999939</v>
      </c>
      <c r="AR28" s="2203">
        <v>143.33162180000085</v>
      </c>
      <c r="AS28" s="2203">
        <v>141.00000149999923</v>
      </c>
      <c r="AT28" s="2203">
        <v>148.5031969000004</v>
      </c>
      <c r="AU28" s="2203">
        <v>153.24809580000013</v>
      </c>
      <c r="AV28" s="2203">
        <v>161.05429600000016</v>
      </c>
      <c r="AW28" s="2205">
        <v>1807.8751047000028</v>
      </c>
      <c r="AX28" s="1770"/>
    </row>
    <row r="29" spans="2:50" ht="18.75" customHeight="1">
      <c r="B29" s="693">
        <f t="shared" si="1"/>
        <v>21</v>
      </c>
      <c r="C29" s="694" t="s">
        <v>55</v>
      </c>
      <c r="D29" s="1214">
        <v>373.45614500000016</v>
      </c>
      <c r="E29" s="712">
        <v>309.13003300000014</v>
      </c>
      <c r="F29" s="712">
        <v>399.20832600000011</v>
      </c>
      <c r="G29" s="712">
        <v>389.04615300000017</v>
      </c>
      <c r="H29" s="712">
        <v>407.20655400000004</v>
      </c>
      <c r="I29" s="712">
        <v>396.08024899999998</v>
      </c>
      <c r="J29" s="712">
        <v>393.47776999999996</v>
      </c>
      <c r="K29" s="712">
        <v>395.98390500000011</v>
      </c>
      <c r="L29" s="712">
        <v>358.1530019999999</v>
      </c>
      <c r="M29" s="712">
        <v>394.02413500000006</v>
      </c>
      <c r="N29" s="712">
        <v>387.51163899999966</v>
      </c>
      <c r="O29" s="1215">
        <v>395.21071699999993</v>
      </c>
      <c r="P29" s="1216">
        <f t="shared" si="0"/>
        <v>4598.4886280000001</v>
      </c>
      <c r="Q29" s="2"/>
      <c r="AI29" s="2185"/>
      <c r="AJ29" s="2201" t="s">
        <v>271</v>
      </c>
      <c r="AK29" s="2202">
        <v>528.92834836999828</v>
      </c>
      <c r="AL29" s="2203">
        <v>557.41113842000038</v>
      </c>
      <c r="AM29" s="2204">
        <v>549.63314798000044</v>
      </c>
      <c r="AN29" s="2203">
        <v>535.61605576000079</v>
      </c>
      <c r="AO29" s="2204">
        <v>505.00314330000043</v>
      </c>
      <c r="AP29" s="2203">
        <v>497.81723191999913</v>
      </c>
      <c r="AQ29" s="2203">
        <v>496.83486839</v>
      </c>
      <c r="AR29" s="2203">
        <v>498.54412387999935</v>
      </c>
      <c r="AS29" s="2203">
        <v>499.50327576000097</v>
      </c>
      <c r="AT29" s="2203">
        <v>495.69500677000093</v>
      </c>
      <c r="AU29" s="2203">
        <v>502.36945005999911</v>
      </c>
      <c r="AV29" s="2203">
        <v>509.45297273000045</v>
      </c>
      <c r="AW29" s="2205">
        <v>6176.8087633400273</v>
      </c>
      <c r="AX29" s="1770"/>
    </row>
    <row r="30" spans="2:50" ht="18.75" customHeight="1">
      <c r="B30" s="693">
        <f t="shared" si="1"/>
        <v>22</v>
      </c>
      <c r="C30" s="694" t="s">
        <v>317</v>
      </c>
      <c r="D30" s="1214">
        <v>23.163068000000003</v>
      </c>
      <c r="E30" s="712">
        <v>20.189546</v>
      </c>
      <c r="F30" s="712">
        <v>22.954711999999997</v>
      </c>
      <c r="G30" s="712">
        <v>21.424897300000001</v>
      </c>
      <c r="H30" s="712">
        <v>21.050161799999998</v>
      </c>
      <c r="I30" s="712">
        <v>18.709088000000001</v>
      </c>
      <c r="J30" s="712">
        <v>18.205596399999997</v>
      </c>
      <c r="K30" s="712">
        <v>18.210673800000002</v>
      </c>
      <c r="L30" s="712">
        <v>18.251987199999999</v>
      </c>
      <c r="M30" s="712">
        <v>20.2257678</v>
      </c>
      <c r="N30" s="712">
        <v>21.030797999999994</v>
      </c>
      <c r="O30" s="1215">
        <v>22.617162700000002</v>
      </c>
      <c r="P30" s="1216">
        <f t="shared" si="0"/>
        <v>246.03345899999999</v>
      </c>
      <c r="Q30" s="2"/>
      <c r="AI30" s="2185"/>
      <c r="AJ30" s="2201" t="s">
        <v>272</v>
      </c>
      <c r="AK30" s="2202">
        <v>2.3442580999999998</v>
      </c>
      <c r="AL30" s="2203">
        <v>2.2768310000000014</v>
      </c>
      <c r="AM30" s="2204">
        <v>2.3710510000000005</v>
      </c>
      <c r="AN30" s="2203">
        <v>2.6412388999999989</v>
      </c>
      <c r="AO30" s="2204">
        <v>2.2281245000000012</v>
      </c>
      <c r="AP30" s="2203">
        <v>1.8249408999999996</v>
      </c>
      <c r="AQ30" s="2203">
        <v>1.9538169000000005</v>
      </c>
      <c r="AR30" s="2203">
        <v>1.6333431999999994</v>
      </c>
      <c r="AS30" s="2203">
        <v>1.8725992999999976</v>
      </c>
      <c r="AT30" s="2203">
        <v>1.5734671</v>
      </c>
      <c r="AU30" s="2203">
        <v>1.8212134000000013</v>
      </c>
      <c r="AV30" s="2203">
        <v>2.009004</v>
      </c>
      <c r="AW30" s="2205">
        <v>24.549888299999981</v>
      </c>
      <c r="AX30" s="1770"/>
    </row>
    <row r="31" spans="2:50" ht="18.75" customHeight="1">
      <c r="B31" s="693">
        <v>23</v>
      </c>
      <c r="C31" s="694" t="s">
        <v>245</v>
      </c>
      <c r="D31" s="1214">
        <v>6.7386543999999997</v>
      </c>
      <c r="E31" s="712">
        <v>6.2114927999999994</v>
      </c>
      <c r="F31" s="712">
        <v>6.7925372999999993</v>
      </c>
      <c r="G31" s="712">
        <v>6.2843378999999997</v>
      </c>
      <c r="H31" s="712">
        <v>6.2853341</v>
      </c>
      <c r="I31" s="712">
        <v>5.7005521000000003</v>
      </c>
      <c r="J31" s="712">
        <v>6.2685541999999996</v>
      </c>
      <c r="K31" s="712">
        <v>5.9066026999999997</v>
      </c>
      <c r="L31" s="712">
        <v>7.3563120999999985</v>
      </c>
      <c r="M31" s="712">
        <v>7.1867026999999997</v>
      </c>
      <c r="N31" s="712">
        <v>7.5899018999999992</v>
      </c>
      <c r="O31" s="1215">
        <v>7.8164359999999986</v>
      </c>
      <c r="P31" s="1216">
        <f t="shared" si="0"/>
        <v>80.137418199999999</v>
      </c>
      <c r="Q31" s="2"/>
      <c r="AI31" s="2185"/>
      <c r="AJ31" s="2201" t="s">
        <v>31</v>
      </c>
      <c r="AK31" s="2202">
        <v>0.88928019999999997</v>
      </c>
      <c r="AL31" s="2203">
        <v>0.76406180000000001</v>
      </c>
      <c r="AM31" s="2204">
        <v>0.87849900000000003</v>
      </c>
      <c r="AN31" s="2203">
        <v>0.86895089999999997</v>
      </c>
      <c r="AO31" s="2204">
        <v>0.88082130000000003</v>
      </c>
      <c r="AP31" s="2203">
        <v>0.88769509999999996</v>
      </c>
      <c r="AQ31" s="2203">
        <v>0.93630810000000009</v>
      </c>
      <c r="AR31" s="2203">
        <v>0.91774620000000007</v>
      </c>
      <c r="AS31" s="2203">
        <v>0.87634499999999993</v>
      </c>
      <c r="AT31" s="2203">
        <v>0.85058899999999982</v>
      </c>
      <c r="AU31" s="2203">
        <v>0.89914550000000015</v>
      </c>
      <c r="AV31" s="2203">
        <v>0.98648599999999975</v>
      </c>
      <c r="AW31" s="2205">
        <v>10.635928100000006</v>
      </c>
      <c r="AX31" s="1770"/>
    </row>
    <row r="32" spans="2:50" ht="18.75" customHeight="1">
      <c r="B32" s="693">
        <v>24</v>
      </c>
      <c r="C32" s="694" t="s">
        <v>56</v>
      </c>
      <c r="D32" s="1214">
        <v>40.506482999999996</v>
      </c>
      <c r="E32" s="712">
        <v>37.481433000000003</v>
      </c>
      <c r="F32" s="712">
        <v>42.412677000000002</v>
      </c>
      <c r="G32" s="712">
        <v>38.474279000000003</v>
      </c>
      <c r="H32" s="712">
        <v>41.25412</v>
      </c>
      <c r="I32" s="712">
        <v>40.854993</v>
      </c>
      <c r="J32" s="712">
        <v>40.924569999999996</v>
      </c>
      <c r="K32" s="712">
        <v>44.095162000000002</v>
      </c>
      <c r="L32" s="712">
        <v>29.294589999999999</v>
      </c>
      <c r="M32" s="712">
        <v>35.768254999999996</v>
      </c>
      <c r="N32" s="712">
        <v>41.607213000000002</v>
      </c>
      <c r="O32" s="1215">
        <v>44.206817000000001</v>
      </c>
      <c r="P32" s="1216">
        <f t="shared" si="0"/>
        <v>476.88059200000004</v>
      </c>
      <c r="Q32" s="2"/>
      <c r="AI32" s="2185"/>
      <c r="AJ32" s="2201" t="s">
        <v>33</v>
      </c>
      <c r="AK32" s="2202">
        <v>88.04768039999999</v>
      </c>
      <c r="AL32" s="2203">
        <v>79.509356899999915</v>
      </c>
      <c r="AM32" s="2204">
        <v>88.98424349999965</v>
      </c>
      <c r="AN32" s="2203">
        <v>85.697415899999982</v>
      </c>
      <c r="AO32" s="2204">
        <v>88.300220890000006</v>
      </c>
      <c r="AP32" s="2203">
        <v>85.799155510000091</v>
      </c>
      <c r="AQ32" s="2203">
        <v>87.90903889999997</v>
      </c>
      <c r="AR32" s="2203">
        <v>86.791940899999901</v>
      </c>
      <c r="AS32" s="2203">
        <v>86.20428319999985</v>
      </c>
      <c r="AT32" s="2203">
        <v>89.728197000000165</v>
      </c>
      <c r="AU32" s="2203">
        <v>87.405504699999938</v>
      </c>
      <c r="AV32" s="2203">
        <v>90.692457400000023</v>
      </c>
      <c r="AW32" s="2205">
        <v>1045.0694951999906</v>
      </c>
      <c r="AX32" s="1770"/>
    </row>
    <row r="33" spans="2:55" ht="18.75" customHeight="1">
      <c r="B33" s="693">
        <f t="shared" si="1"/>
        <v>25</v>
      </c>
      <c r="C33" s="694" t="s">
        <v>142</v>
      </c>
      <c r="D33" s="1214">
        <v>69.152878399999992</v>
      </c>
      <c r="E33" s="712">
        <v>68.208951599999963</v>
      </c>
      <c r="F33" s="712">
        <v>73.892773099999985</v>
      </c>
      <c r="G33" s="712">
        <v>69.904311300000032</v>
      </c>
      <c r="H33" s="712">
        <v>72.036474299999938</v>
      </c>
      <c r="I33" s="712">
        <v>69.704804400000043</v>
      </c>
      <c r="J33" s="712">
        <v>72.190412199999969</v>
      </c>
      <c r="K33" s="712">
        <v>74.588062099999973</v>
      </c>
      <c r="L33" s="712">
        <v>73.596621999999954</v>
      </c>
      <c r="M33" s="712">
        <v>78.304697800000042</v>
      </c>
      <c r="N33" s="712">
        <v>78.350063099999971</v>
      </c>
      <c r="O33" s="1215">
        <v>83.690040999999994</v>
      </c>
      <c r="P33" s="1216">
        <f t="shared" si="0"/>
        <v>883.62009129999967</v>
      </c>
      <c r="Q33" s="2"/>
      <c r="AI33" s="2185"/>
      <c r="AJ33" s="2206" t="s">
        <v>50</v>
      </c>
      <c r="AK33" s="2207">
        <v>1931.203800660016</v>
      </c>
      <c r="AL33" s="2208">
        <v>1899.4483698299791</v>
      </c>
      <c r="AM33" s="2209">
        <v>1968.8769861999849</v>
      </c>
      <c r="AN33" s="2208">
        <v>1883.7152534900097</v>
      </c>
      <c r="AO33" s="2209">
        <v>1868.3342179499984</v>
      </c>
      <c r="AP33" s="2208">
        <v>1795.2201836199954</v>
      </c>
      <c r="AQ33" s="2208">
        <v>1797.867115800015</v>
      </c>
      <c r="AR33" s="2208">
        <v>1808.8039615400362</v>
      </c>
      <c r="AS33" s="2208">
        <v>1808.1583340700001</v>
      </c>
      <c r="AT33" s="2208">
        <v>1843.2636973599956</v>
      </c>
      <c r="AU33" s="2208">
        <v>1855.7523151400317</v>
      </c>
      <c r="AV33" s="2208">
        <v>1894.3804291200365</v>
      </c>
      <c r="AW33" s="2210">
        <v>22355.024664779445</v>
      </c>
      <c r="AX33" s="1770"/>
    </row>
    <row r="34" spans="2:55" ht="18.75" customHeight="1">
      <c r="B34" s="693">
        <f t="shared" si="1"/>
        <v>26</v>
      </c>
      <c r="C34" s="694" t="s">
        <v>280</v>
      </c>
      <c r="D34" s="1214">
        <v>35.165650599999992</v>
      </c>
      <c r="E34" s="712">
        <v>33.379374799999994</v>
      </c>
      <c r="F34" s="712">
        <v>37.339027300000019</v>
      </c>
      <c r="G34" s="712">
        <v>36.516374799999987</v>
      </c>
      <c r="H34" s="712">
        <v>36.489453899999994</v>
      </c>
      <c r="I34" s="712">
        <v>33.75938619999998</v>
      </c>
      <c r="J34" s="712">
        <v>31.737013799999993</v>
      </c>
      <c r="K34" s="712">
        <v>29.413825600000003</v>
      </c>
      <c r="L34" s="712">
        <v>28.773785499999988</v>
      </c>
      <c r="M34" s="712">
        <v>33.525572900000007</v>
      </c>
      <c r="N34" s="712">
        <v>36.920314299999987</v>
      </c>
      <c r="O34" s="1215">
        <v>35.294543599999997</v>
      </c>
      <c r="P34" s="1216">
        <f>SUM(D34:O34)</f>
        <v>408.3143232999999</v>
      </c>
      <c r="Q34" s="2"/>
      <c r="AI34" s="2211" t="s">
        <v>273</v>
      </c>
      <c r="AJ34" s="2206" t="s">
        <v>349</v>
      </c>
      <c r="AK34" s="2207">
        <v>4.1420999999999999E-2</v>
      </c>
      <c r="AL34" s="2208">
        <v>3.2532999999999999E-2</v>
      </c>
      <c r="AM34" s="2209">
        <v>0.30698700000000001</v>
      </c>
      <c r="AN34" s="2208">
        <v>0.53714700000000004</v>
      </c>
      <c r="AO34" s="2209">
        <v>0.52485499999999996</v>
      </c>
      <c r="AP34" s="2208">
        <v>0.50035499999999999</v>
      </c>
      <c r="AQ34" s="2208">
        <v>0.58323899999999995</v>
      </c>
      <c r="AR34" s="2208">
        <v>0.51833300000000004</v>
      </c>
      <c r="AS34" s="2208">
        <v>0.42977799999999999</v>
      </c>
      <c r="AT34" s="2208">
        <v>0.51548700000000003</v>
      </c>
      <c r="AU34" s="2208">
        <v>0.48318299999999997</v>
      </c>
      <c r="AV34" s="2208">
        <v>0.53274200000000005</v>
      </c>
      <c r="AW34" s="2210">
        <v>5.0060599999999997</v>
      </c>
      <c r="AX34" s="1770"/>
      <c r="BB34" s="1771"/>
      <c r="BC34" s="1771"/>
    </row>
    <row r="35" spans="2:55" ht="18.75" customHeight="1">
      <c r="B35" s="693">
        <f t="shared" si="1"/>
        <v>27</v>
      </c>
      <c r="C35" s="694" t="s">
        <v>246</v>
      </c>
      <c r="D35" s="1214">
        <v>2.3997470000000001</v>
      </c>
      <c r="E35" s="712">
        <v>2.289784</v>
      </c>
      <c r="F35" s="712">
        <v>2.3980329999999999</v>
      </c>
      <c r="G35" s="712">
        <v>2.4179599999999999</v>
      </c>
      <c r="H35" s="712">
        <v>2.5851009999999999</v>
      </c>
      <c r="I35" s="712">
        <v>2.640117</v>
      </c>
      <c r="J35" s="712">
        <v>2.5912769999999998</v>
      </c>
      <c r="K35" s="712">
        <v>2.7557140000000002</v>
      </c>
      <c r="L35" s="712">
        <v>2.7466699999999999</v>
      </c>
      <c r="M35" s="712">
        <v>2.8958499999999998</v>
      </c>
      <c r="N35" s="712">
        <v>2.7782100000000001</v>
      </c>
      <c r="O35" s="1215">
        <v>2.738181</v>
      </c>
      <c r="P35" s="1216">
        <f t="shared" si="0"/>
        <v>31.236644000000005</v>
      </c>
      <c r="Q35" s="2"/>
      <c r="AI35" s="2212"/>
      <c r="AJ35" s="2206" t="s">
        <v>350</v>
      </c>
      <c r="AK35" s="2207"/>
      <c r="AL35" s="2208"/>
      <c r="AM35" s="2209"/>
      <c r="AN35" s="2208"/>
      <c r="AO35" s="2209"/>
      <c r="AP35" s="2208"/>
      <c r="AQ35" s="2208">
        <v>48.369622900000017</v>
      </c>
      <c r="AR35" s="2208">
        <v>50.860083000000024</v>
      </c>
      <c r="AS35" s="2208">
        <v>50.279845499999993</v>
      </c>
      <c r="AT35" s="2208">
        <v>55.412084499999999</v>
      </c>
      <c r="AU35" s="2208">
        <v>57.879840999999978</v>
      </c>
      <c r="AV35" s="2208">
        <v>57.972054499999977</v>
      </c>
      <c r="AW35" s="2210">
        <v>320.7735313999998</v>
      </c>
      <c r="AX35" s="1770"/>
      <c r="BB35" s="1771"/>
      <c r="BC35" s="1771"/>
    </row>
    <row r="36" spans="2:55" ht="18.75" customHeight="1" thickBot="1">
      <c r="B36" s="693"/>
      <c r="C36" s="695"/>
      <c r="D36" s="1217"/>
      <c r="E36" s="1218"/>
      <c r="F36" s="1218"/>
      <c r="G36" s="1218"/>
      <c r="H36" s="1218"/>
      <c r="I36" s="1218"/>
      <c r="J36" s="1218"/>
      <c r="K36" s="1218"/>
      <c r="L36" s="1218"/>
      <c r="M36" s="1218"/>
      <c r="N36" s="1218"/>
      <c r="O36" s="1219"/>
      <c r="P36" s="1220"/>
      <c r="Q36" s="2"/>
      <c r="AI36" s="2212"/>
      <c r="AJ36" s="2201" t="s">
        <v>51</v>
      </c>
      <c r="AK36" s="2202">
        <v>5.5546058</v>
      </c>
      <c r="AL36" s="2203">
        <v>4.5590818999999998</v>
      </c>
      <c r="AM36" s="2204">
        <v>3.9968253999999996</v>
      </c>
      <c r="AN36" s="2203">
        <v>6.4340080000000004</v>
      </c>
      <c r="AO36" s="2204">
        <v>7.3925327000000003</v>
      </c>
      <c r="AP36" s="2203">
        <v>6.3497902000000002</v>
      </c>
      <c r="AQ36" s="2203">
        <v>5.8355600000000001</v>
      </c>
      <c r="AR36" s="2203">
        <v>6.5660296000000002</v>
      </c>
      <c r="AS36" s="2203">
        <v>5.8209634999999995</v>
      </c>
      <c r="AT36" s="2203">
        <v>7.5543287000000001</v>
      </c>
      <c r="AU36" s="2203">
        <v>7.6030759999999997</v>
      </c>
      <c r="AV36" s="2203">
        <v>6.8681228999999995</v>
      </c>
      <c r="AW36" s="2205">
        <v>74.534924699999991</v>
      </c>
      <c r="AX36" s="1770"/>
    </row>
    <row r="37" spans="2:55" ht="18.75" customHeight="1" thickTop="1" thickBot="1">
      <c r="B37" s="696"/>
      <c r="C37" s="697" t="s">
        <v>143</v>
      </c>
      <c r="D37" s="1221">
        <f>SUM(D9:D36)</f>
        <v>2047.8866442999997</v>
      </c>
      <c r="E37" s="1222">
        <f>SUM(E9:E36)</f>
        <v>1860.2298688999997</v>
      </c>
      <c r="F37" s="1222">
        <f t="shared" ref="F37:P37" si="2">SUM(F9:F36)</f>
        <v>2128.6691481999997</v>
      </c>
      <c r="G37" s="1222">
        <f t="shared" si="2"/>
        <v>2053.4631213000002</v>
      </c>
      <c r="H37" s="1222">
        <f t="shared" si="2"/>
        <v>2175.0481686999997</v>
      </c>
      <c r="I37" s="1222">
        <f t="shared" si="2"/>
        <v>2087.8156314999997</v>
      </c>
      <c r="J37" s="1222">
        <f t="shared" si="2"/>
        <v>2130.7486617999998</v>
      </c>
      <c r="K37" s="1222">
        <f t="shared" si="2"/>
        <v>2141.3680748000002</v>
      </c>
      <c r="L37" s="1222">
        <f t="shared" si="2"/>
        <v>2035.9409050999998</v>
      </c>
      <c r="M37" s="1222">
        <f t="shared" si="2"/>
        <v>2146.8096218000005</v>
      </c>
      <c r="N37" s="1222">
        <f t="shared" si="2"/>
        <v>2084.0948225999991</v>
      </c>
      <c r="O37" s="1223">
        <f t="shared" si="2"/>
        <v>2173.6385851999999</v>
      </c>
      <c r="P37" s="1224">
        <f t="shared" si="2"/>
        <v>25065.713254199996</v>
      </c>
      <c r="Q37" s="2"/>
      <c r="AI37" s="2212"/>
      <c r="AJ37" s="2201" t="s">
        <v>351</v>
      </c>
      <c r="AK37" s="2202">
        <v>61.409386000000005</v>
      </c>
      <c r="AL37" s="2203">
        <v>58.118096899999998</v>
      </c>
      <c r="AM37" s="2204">
        <v>69.98247889999999</v>
      </c>
      <c r="AN37" s="2203">
        <v>73.330063599999988</v>
      </c>
      <c r="AO37" s="2204">
        <v>76.910293499999995</v>
      </c>
      <c r="AP37" s="2203">
        <v>69.365351700000005</v>
      </c>
      <c r="AQ37" s="2203">
        <v>86.284618499999993</v>
      </c>
      <c r="AR37" s="2203">
        <v>86.133552000000009</v>
      </c>
      <c r="AS37" s="2203">
        <v>84.673200399999999</v>
      </c>
      <c r="AT37" s="2203">
        <v>86.738851400000016</v>
      </c>
      <c r="AU37" s="2203">
        <v>82.798808100000002</v>
      </c>
      <c r="AV37" s="2203">
        <v>73.131211899999997</v>
      </c>
      <c r="AW37" s="2205">
        <v>908.87591290000023</v>
      </c>
      <c r="AX37" s="1770"/>
    </row>
    <row r="38" spans="2:55" ht="18.75" customHeight="1">
      <c r="B38" s="678"/>
      <c r="C38" s="624"/>
      <c r="D38" s="698"/>
      <c r="E38" s="698"/>
      <c r="F38" s="698"/>
      <c r="G38" s="698"/>
      <c r="H38" s="698"/>
      <c r="I38" s="698"/>
      <c r="J38" s="698"/>
      <c r="K38" s="698"/>
      <c r="L38" s="698"/>
      <c r="M38" s="698"/>
      <c r="N38" s="698"/>
      <c r="O38" s="698"/>
      <c r="P38" s="698"/>
      <c r="Q38" s="2"/>
      <c r="AI38" s="2212"/>
      <c r="AJ38" s="2201" t="s">
        <v>352</v>
      </c>
      <c r="AK38" s="2202">
        <v>0.79465249999999998</v>
      </c>
      <c r="AL38" s="2203">
        <v>0.70458929999999997</v>
      </c>
      <c r="AM38" s="2204">
        <v>0.78059339999999999</v>
      </c>
      <c r="AN38" s="2203">
        <v>0.75525699999999996</v>
      </c>
      <c r="AO38" s="2204">
        <v>0.76891699999999996</v>
      </c>
      <c r="AP38" s="2203">
        <v>0.74289899999999998</v>
      </c>
      <c r="AQ38" s="2203">
        <v>0.75329800000000002</v>
      </c>
      <c r="AR38" s="2203">
        <v>0.6984262</v>
      </c>
      <c r="AS38" s="2203">
        <v>0.73211979999999999</v>
      </c>
      <c r="AT38" s="2203">
        <v>0.75685999999999998</v>
      </c>
      <c r="AU38" s="2203">
        <v>0.72236599999999995</v>
      </c>
      <c r="AV38" s="2203">
        <v>0.37388470000000001</v>
      </c>
      <c r="AW38" s="2205">
        <v>8.5838628999999997</v>
      </c>
      <c r="AX38" s="1770"/>
    </row>
    <row r="39" spans="2:55" ht="18.75" customHeight="1">
      <c r="B39" s="699"/>
      <c r="C39" s="700"/>
      <c r="D39" s="698"/>
      <c r="E39" s="698"/>
      <c r="F39" s="698"/>
      <c r="G39" s="698"/>
      <c r="H39" s="698"/>
      <c r="I39" s="698"/>
      <c r="J39" s="698"/>
      <c r="K39" s="698"/>
      <c r="L39" s="698"/>
      <c r="M39" s="698"/>
      <c r="N39" s="698"/>
      <c r="O39" s="698"/>
      <c r="P39" s="698"/>
      <c r="Q39" s="2"/>
      <c r="AI39" s="2212"/>
      <c r="AJ39" s="2201" t="s">
        <v>241</v>
      </c>
      <c r="AK39" s="2202">
        <v>47.304094100000022</v>
      </c>
      <c r="AL39" s="2203">
        <v>41.953361499999986</v>
      </c>
      <c r="AM39" s="2204">
        <v>47.048348099999991</v>
      </c>
      <c r="AN39" s="2203">
        <v>46.293172200000022</v>
      </c>
      <c r="AO39" s="2204">
        <v>46.612374699999997</v>
      </c>
      <c r="AP39" s="2203">
        <v>45.376974500000017</v>
      </c>
      <c r="AQ39" s="2213"/>
      <c r="AR39" s="2213"/>
      <c r="AS39" s="2213"/>
      <c r="AT39" s="2213"/>
      <c r="AU39" s="2213"/>
      <c r="AV39" s="2213"/>
      <c r="AW39" s="2205">
        <v>274.58832509999962</v>
      </c>
      <c r="AX39" s="1770"/>
    </row>
    <row r="40" spans="2:55" ht="18.75" customHeight="1">
      <c r="D40" s="698"/>
      <c r="E40" s="698"/>
      <c r="F40" s="698"/>
      <c r="G40" s="698"/>
      <c r="H40" s="698"/>
      <c r="I40" s="698"/>
      <c r="J40" s="698"/>
      <c r="K40" s="698"/>
      <c r="L40" s="698"/>
      <c r="M40" s="698"/>
      <c r="N40" s="698"/>
      <c r="O40" s="698"/>
      <c r="P40" s="698"/>
      <c r="Q40" s="2"/>
      <c r="AI40" s="2212"/>
      <c r="AJ40" s="2201" t="s">
        <v>275</v>
      </c>
      <c r="AK40" s="2202">
        <v>344.88126599999998</v>
      </c>
      <c r="AL40" s="2203">
        <v>311.75899000000004</v>
      </c>
      <c r="AM40" s="2204">
        <v>348.89062000000001</v>
      </c>
      <c r="AN40" s="2203">
        <v>350.76070900000002</v>
      </c>
      <c r="AO40" s="2204">
        <v>344.66466200000002</v>
      </c>
      <c r="AP40" s="2203">
        <v>353.66780600000004</v>
      </c>
      <c r="AQ40" s="2203">
        <v>366.25116799999995</v>
      </c>
      <c r="AR40" s="2203">
        <v>354.93112300000001</v>
      </c>
      <c r="AS40" s="2203">
        <v>330.81193400000001</v>
      </c>
      <c r="AT40" s="2203">
        <v>360.84025099999997</v>
      </c>
      <c r="AU40" s="2203">
        <v>316.31703099999999</v>
      </c>
      <c r="AV40" s="2203">
        <v>369.77407599999998</v>
      </c>
      <c r="AW40" s="2205">
        <v>4153.5496359999997</v>
      </c>
      <c r="AX40" s="1770"/>
    </row>
    <row r="41" spans="2:55" ht="18.75" customHeight="1">
      <c r="B41" s="699"/>
      <c r="C41" s="700"/>
      <c r="D41" s="698"/>
      <c r="E41" s="698"/>
      <c r="F41" s="698"/>
      <c r="G41" s="698"/>
      <c r="H41" s="698"/>
      <c r="I41" s="698"/>
      <c r="J41" s="698"/>
      <c r="K41" s="698"/>
      <c r="L41" s="698"/>
      <c r="M41" s="698"/>
      <c r="N41" s="698"/>
      <c r="O41" s="698"/>
      <c r="P41" s="698"/>
      <c r="Q41" s="2"/>
      <c r="AI41" s="2212"/>
      <c r="AJ41" s="2201" t="s">
        <v>353</v>
      </c>
      <c r="AK41" s="2202">
        <v>3.7070331999999997</v>
      </c>
      <c r="AL41" s="2203">
        <v>3.7344992000000001</v>
      </c>
      <c r="AM41" s="2204">
        <v>4.3990737000000006</v>
      </c>
      <c r="AN41" s="2203">
        <v>4.1566443999999994</v>
      </c>
      <c r="AO41" s="2204">
        <v>4.5160744000000008</v>
      </c>
      <c r="AP41" s="2203">
        <v>4.2637385999999999</v>
      </c>
      <c r="AQ41" s="2203">
        <v>4.1252434999999998</v>
      </c>
      <c r="AR41" s="2203">
        <v>3.9397038000000002</v>
      </c>
      <c r="AS41" s="2203">
        <v>3.8174485000000002</v>
      </c>
      <c r="AT41" s="2203">
        <v>3.8621037000000005</v>
      </c>
      <c r="AU41" s="2203">
        <v>4.0044937000000003</v>
      </c>
      <c r="AV41" s="2203">
        <v>3.8516338999999999</v>
      </c>
      <c r="AW41" s="2205">
        <v>48.377690600000001</v>
      </c>
      <c r="AX41" s="1770"/>
    </row>
    <row r="42" spans="2:55" ht="18.75" customHeight="1">
      <c r="B42" s="699"/>
      <c r="C42" s="700"/>
      <c r="D42" s="701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702"/>
      <c r="P42" s="702"/>
      <c r="Q42" s="2"/>
      <c r="AI42" s="2212"/>
      <c r="AJ42" s="2201" t="s">
        <v>277</v>
      </c>
      <c r="AK42" s="2202">
        <v>1.6732830000000001</v>
      </c>
      <c r="AL42" s="2203">
        <v>1.8525224000000002</v>
      </c>
      <c r="AM42" s="2204">
        <v>1.8910039999999999</v>
      </c>
      <c r="AN42" s="2203">
        <v>1.5988548999999999</v>
      </c>
      <c r="AO42" s="2204">
        <v>1.3978863000000001</v>
      </c>
      <c r="AP42" s="2203">
        <v>1.3445944000000001</v>
      </c>
      <c r="AQ42" s="2203">
        <v>1.3572236</v>
      </c>
      <c r="AR42" s="2203">
        <v>1.3004143000000001</v>
      </c>
      <c r="AS42" s="2203">
        <v>1.3866716000000001</v>
      </c>
      <c r="AT42" s="2203">
        <v>1.3476632</v>
      </c>
      <c r="AU42" s="2203">
        <v>1.4529802000000003</v>
      </c>
      <c r="AV42" s="2203">
        <v>1.6293883</v>
      </c>
      <c r="AW42" s="2205">
        <v>18.232486200000004</v>
      </c>
      <c r="AX42" s="1770"/>
    </row>
    <row r="43" spans="2:55" ht="18.75" customHeight="1">
      <c r="B43" s="629"/>
      <c r="C43" s="703"/>
      <c r="D43" s="701"/>
      <c r="E43" s="701"/>
      <c r="F43" s="701"/>
      <c r="G43" s="701"/>
      <c r="H43" s="701"/>
      <c r="I43" s="701"/>
      <c r="J43" s="701"/>
      <c r="K43" s="701"/>
      <c r="L43" s="701"/>
      <c r="M43" s="701"/>
      <c r="N43" s="701"/>
      <c r="O43" s="701"/>
      <c r="P43" s="22"/>
      <c r="Q43" s="2"/>
      <c r="AI43" s="2212"/>
      <c r="AJ43" s="2201" t="s">
        <v>354</v>
      </c>
      <c r="AK43" s="2202">
        <v>26.466378100000004</v>
      </c>
      <c r="AL43" s="2203">
        <v>24.0114652</v>
      </c>
      <c r="AM43" s="2204">
        <v>27.506074999999999</v>
      </c>
      <c r="AN43" s="2203">
        <v>27.677523400000005</v>
      </c>
      <c r="AO43" s="2204">
        <v>25.397669099999998</v>
      </c>
      <c r="AP43" s="2203">
        <v>28.144695600000002</v>
      </c>
      <c r="AQ43" s="2203">
        <v>28.130634200000003</v>
      </c>
      <c r="AR43" s="2203">
        <v>26.643142799999996</v>
      </c>
      <c r="AS43" s="2203">
        <v>25.491612500000002</v>
      </c>
      <c r="AT43" s="2203">
        <v>27.572545300000005</v>
      </c>
      <c r="AU43" s="2203">
        <v>27.272351600000007</v>
      </c>
      <c r="AV43" s="2203">
        <v>24.776588200000003</v>
      </c>
      <c r="AW43" s="2205">
        <v>319.0906810000003</v>
      </c>
      <c r="AX43" s="1770"/>
    </row>
    <row r="44" spans="2:55" ht="18.75" customHeight="1">
      <c r="B44" s="18" t="s">
        <v>144</v>
      </c>
      <c r="C44" s="703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"/>
      <c r="AI44" s="2212"/>
      <c r="AJ44" s="2201" t="s">
        <v>52</v>
      </c>
      <c r="AK44" s="2202">
        <v>12.520992</v>
      </c>
      <c r="AL44" s="2203">
        <v>12.256603000000002</v>
      </c>
      <c r="AM44" s="2204">
        <v>10.950495999999998</v>
      </c>
      <c r="AN44" s="2203">
        <v>9.5888359999999988</v>
      </c>
      <c r="AO44" s="2204">
        <v>18.218659000000002</v>
      </c>
      <c r="AP44" s="2203">
        <v>14.386614</v>
      </c>
      <c r="AQ44" s="2203">
        <v>10.423030999999998</v>
      </c>
      <c r="AR44" s="2203">
        <v>10.078719</v>
      </c>
      <c r="AS44" s="2203">
        <v>10.676435</v>
      </c>
      <c r="AT44" s="2203">
        <v>12.277861</v>
      </c>
      <c r="AU44" s="2203">
        <v>18.295795000000002</v>
      </c>
      <c r="AV44" s="2203">
        <v>17.851293000000002</v>
      </c>
      <c r="AW44" s="2205">
        <v>157.52533400000004</v>
      </c>
      <c r="AX44" s="1770"/>
    </row>
    <row r="45" spans="2:55" ht="18.75" customHeight="1" thickBot="1">
      <c r="B45" s="48"/>
      <c r="C45" s="703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"/>
      <c r="AI45" s="2212"/>
      <c r="AJ45" s="2201" t="s">
        <v>314</v>
      </c>
      <c r="AK45" s="2202">
        <v>3.9979999999999998E-3</v>
      </c>
      <c r="AL45" s="2203">
        <v>3.7889999999999998E-3</v>
      </c>
      <c r="AM45" s="2204">
        <v>4.1260000000000003E-3</v>
      </c>
      <c r="AN45" s="2203">
        <v>4.0499999999999998E-3</v>
      </c>
      <c r="AO45" s="2204">
        <v>4.3899999999999998E-3</v>
      </c>
      <c r="AP45" s="2203">
        <v>4.1099999999999999E-3</v>
      </c>
      <c r="AQ45" s="2203">
        <v>4.4339999999999996E-3</v>
      </c>
      <c r="AR45" s="2203">
        <v>3.5539999999999999E-3</v>
      </c>
      <c r="AS45" s="2203">
        <v>4.0600000000000002E-3</v>
      </c>
      <c r="AT45" s="2203">
        <v>4.2180000000000004E-3</v>
      </c>
      <c r="AU45" s="2203">
        <v>4.1729999999999996E-3</v>
      </c>
      <c r="AV45" s="2203">
        <v>4.2079999999999999E-3</v>
      </c>
      <c r="AW45" s="2205">
        <v>4.9110000000000001E-2</v>
      </c>
      <c r="AX45" s="1770"/>
    </row>
    <row r="46" spans="2:55" ht="18.75" customHeight="1">
      <c r="B46" s="1919" t="s">
        <v>140</v>
      </c>
      <c r="C46" s="1921" t="s">
        <v>1</v>
      </c>
      <c r="D46" s="1917" t="s">
        <v>89</v>
      </c>
      <c r="E46" s="1913" t="s">
        <v>90</v>
      </c>
      <c r="F46" s="1913" t="s">
        <v>91</v>
      </c>
      <c r="G46" s="1913" t="s">
        <v>92</v>
      </c>
      <c r="H46" s="1913" t="s">
        <v>93</v>
      </c>
      <c r="I46" s="1913" t="s">
        <v>94</v>
      </c>
      <c r="J46" s="1913" t="s">
        <v>96</v>
      </c>
      <c r="K46" s="1913" t="s">
        <v>97</v>
      </c>
      <c r="L46" s="1913" t="s">
        <v>98</v>
      </c>
      <c r="M46" s="1913" t="s">
        <v>99</v>
      </c>
      <c r="N46" s="1913" t="s">
        <v>100</v>
      </c>
      <c r="O46" s="1913" t="s">
        <v>101</v>
      </c>
      <c r="P46" s="1674" t="s">
        <v>141</v>
      </c>
      <c r="Q46" s="2"/>
      <c r="AI46" s="2212"/>
      <c r="AJ46" s="2201" t="s">
        <v>53</v>
      </c>
      <c r="AK46" s="2202">
        <v>49.866226999999995</v>
      </c>
      <c r="AL46" s="2203">
        <v>52.936801000000017</v>
      </c>
      <c r="AM46" s="2204">
        <v>55.906322999999993</v>
      </c>
      <c r="AN46" s="2203">
        <v>53.925790399999997</v>
      </c>
      <c r="AO46" s="2204">
        <v>53.4721403</v>
      </c>
      <c r="AP46" s="2203">
        <v>53.09058060000001</v>
      </c>
      <c r="AQ46" s="2203">
        <v>50.541961799999996</v>
      </c>
      <c r="AR46" s="2203">
        <v>50.168317900000005</v>
      </c>
      <c r="AS46" s="2203">
        <v>48.100563999999999</v>
      </c>
      <c r="AT46" s="2203">
        <v>53.715763599999995</v>
      </c>
      <c r="AU46" s="2203">
        <v>53.398693000000009</v>
      </c>
      <c r="AV46" s="2203">
        <v>53.987111499999997</v>
      </c>
      <c r="AW46" s="2205">
        <v>629.11027409999997</v>
      </c>
      <c r="AX46" s="1770"/>
    </row>
    <row r="47" spans="2:55" ht="18.75" customHeight="1" thickBot="1">
      <c r="B47" s="1920"/>
      <c r="C47" s="1922"/>
      <c r="D47" s="1918"/>
      <c r="E47" s="1914"/>
      <c r="F47" s="1914"/>
      <c r="G47" s="1914"/>
      <c r="H47" s="1914"/>
      <c r="I47" s="1914"/>
      <c r="J47" s="1914"/>
      <c r="K47" s="1914"/>
      <c r="L47" s="1914"/>
      <c r="M47" s="1914"/>
      <c r="N47" s="1914"/>
      <c r="O47" s="1914"/>
      <c r="P47" s="1675" t="s">
        <v>69</v>
      </c>
      <c r="Q47" s="2"/>
      <c r="AI47" s="2212"/>
      <c r="AJ47" s="2201" t="s">
        <v>242</v>
      </c>
      <c r="AK47" s="2202">
        <v>456.41438099999988</v>
      </c>
      <c r="AL47" s="2203">
        <v>415.48062659999971</v>
      </c>
      <c r="AM47" s="2204">
        <v>454.86780729999992</v>
      </c>
      <c r="AN47" s="2203">
        <v>422.00224889999998</v>
      </c>
      <c r="AO47" s="2204">
        <v>480.35930299999978</v>
      </c>
      <c r="AP47" s="2203">
        <v>434.79931950000008</v>
      </c>
      <c r="AQ47" s="2203">
        <v>451.26126960000005</v>
      </c>
      <c r="AR47" s="2203">
        <v>455.03029949999984</v>
      </c>
      <c r="AS47" s="2203">
        <v>451.04372270000022</v>
      </c>
      <c r="AT47" s="2203">
        <v>439.65208930000017</v>
      </c>
      <c r="AU47" s="2203">
        <v>440.57212199999935</v>
      </c>
      <c r="AV47" s="2203">
        <v>454.50449789999976</v>
      </c>
      <c r="AW47" s="2205">
        <v>5355.9876873000057</v>
      </c>
      <c r="AX47" s="1770"/>
    </row>
    <row r="48" spans="2:55" ht="18.75" customHeight="1">
      <c r="B48" s="294">
        <v>1</v>
      </c>
      <c r="C48" s="695" t="s">
        <v>237</v>
      </c>
      <c r="D48" s="704">
        <v>21.329164200000001</v>
      </c>
      <c r="E48" s="705">
        <v>17.553941100000003</v>
      </c>
      <c r="F48" s="705">
        <v>18.911529800000007</v>
      </c>
      <c r="G48" s="705">
        <v>17.672909799999992</v>
      </c>
      <c r="H48" s="705">
        <v>17.928888800000014</v>
      </c>
      <c r="I48" s="705">
        <v>15.595769300000002</v>
      </c>
      <c r="J48" s="705">
        <v>15.1291227</v>
      </c>
      <c r="K48" s="705">
        <v>15.892008100000002</v>
      </c>
      <c r="L48" s="705">
        <v>19.430329899999997</v>
      </c>
      <c r="M48" s="705">
        <v>22.669620900000002</v>
      </c>
      <c r="N48" s="705">
        <v>23.466600500000013</v>
      </c>
      <c r="O48" s="706">
        <v>25.48960490000001</v>
      </c>
      <c r="P48" s="707">
        <f>SUM(D48:O48)</f>
        <v>231.06949000000009</v>
      </c>
      <c r="Q48" s="2"/>
      <c r="AI48" s="2212"/>
      <c r="AJ48" s="2201" t="s">
        <v>243</v>
      </c>
      <c r="AK48" s="2202">
        <v>8.1145862999999991</v>
      </c>
      <c r="AL48" s="2203">
        <v>9.1339021999999996</v>
      </c>
      <c r="AM48" s="2204">
        <v>9.9550494</v>
      </c>
      <c r="AN48" s="2203">
        <v>9.5054614000000015</v>
      </c>
      <c r="AO48" s="2204">
        <v>9.6178100000000004</v>
      </c>
      <c r="AP48" s="2203">
        <v>9.0826826000000001</v>
      </c>
      <c r="AQ48" s="2203">
        <v>8.8728201999999996</v>
      </c>
      <c r="AR48" s="2203">
        <v>8.8642265000000009</v>
      </c>
      <c r="AS48" s="2203">
        <v>8.6006667999999991</v>
      </c>
      <c r="AT48" s="2203">
        <v>9.2187080999999989</v>
      </c>
      <c r="AU48" s="2203">
        <v>8.2718111000000007</v>
      </c>
      <c r="AV48" s="2203">
        <v>9.2202951999999989</v>
      </c>
      <c r="AW48" s="2205">
        <v>108.4580198</v>
      </c>
      <c r="AX48" s="1770"/>
    </row>
    <row r="49" spans="2:50" ht="18.75" customHeight="1">
      <c r="B49" s="294">
        <f t="shared" ref="B49:B70" si="3">B48+1</f>
        <v>2</v>
      </c>
      <c r="C49" s="695" t="s">
        <v>267</v>
      </c>
      <c r="D49" s="704">
        <v>0.19970420000000003</v>
      </c>
      <c r="E49" s="705">
        <v>0.17005290000000001</v>
      </c>
      <c r="F49" s="705">
        <v>0.18989479999999997</v>
      </c>
      <c r="G49" s="705">
        <v>0.1938232</v>
      </c>
      <c r="H49" s="705">
        <v>0.21129499999999998</v>
      </c>
      <c r="I49" s="705">
        <v>0.20226910000000001</v>
      </c>
      <c r="J49" s="705">
        <v>0.21772089999999991</v>
      </c>
      <c r="K49" s="705">
        <v>0.20156899999999997</v>
      </c>
      <c r="L49" s="705">
        <v>0.21355439999999998</v>
      </c>
      <c r="M49" s="705">
        <v>0.21465259999999997</v>
      </c>
      <c r="N49" s="705">
        <v>0.21329380000000006</v>
      </c>
      <c r="O49" s="706">
        <v>0.20657150000000002</v>
      </c>
      <c r="P49" s="708">
        <f t="shared" ref="P49:P69" si="4">SUM(D49:O49)</f>
        <v>2.4344014</v>
      </c>
      <c r="Q49" s="2"/>
      <c r="AI49" s="2212"/>
      <c r="AJ49" s="2201" t="s">
        <v>355</v>
      </c>
      <c r="AK49" s="2202">
        <v>417.1681759999999</v>
      </c>
      <c r="AL49" s="2203">
        <v>390.04017539999978</v>
      </c>
      <c r="AM49" s="2204">
        <v>447.58768909999969</v>
      </c>
      <c r="AN49" s="2203">
        <v>427.16051939999966</v>
      </c>
      <c r="AO49" s="2204">
        <v>461.1033521</v>
      </c>
      <c r="AP49" s="2203">
        <v>444.21651900000018</v>
      </c>
      <c r="AQ49" s="2203">
        <v>448.5748556999996</v>
      </c>
      <c r="AR49" s="2203">
        <v>461.14211360000007</v>
      </c>
      <c r="AS49" s="2203">
        <v>445.95015499999971</v>
      </c>
      <c r="AT49" s="2203">
        <v>464.53438740000018</v>
      </c>
      <c r="AU49" s="2203">
        <v>439.58117689999995</v>
      </c>
      <c r="AV49" s="2203">
        <v>459.14922820000032</v>
      </c>
      <c r="AW49" s="2205">
        <v>5306.208347800004</v>
      </c>
      <c r="AX49" s="1770"/>
    </row>
    <row r="50" spans="2:50" ht="18.75" customHeight="1">
      <c r="B50" s="294">
        <f t="shared" si="3"/>
        <v>3</v>
      </c>
      <c r="C50" s="695" t="s">
        <v>177</v>
      </c>
      <c r="D50" s="704">
        <v>64.689173299999936</v>
      </c>
      <c r="E50" s="705">
        <v>60.577925000000072</v>
      </c>
      <c r="F50" s="705">
        <v>64.707328200000063</v>
      </c>
      <c r="G50" s="705">
        <v>60.556763600000217</v>
      </c>
      <c r="H50" s="705">
        <v>57.785946399999922</v>
      </c>
      <c r="I50" s="705">
        <v>54.371156400000224</v>
      </c>
      <c r="J50" s="705">
        <v>53.499669299999958</v>
      </c>
      <c r="K50" s="705">
        <v>55.418367300000014</v>
      </c>
      <c r="L50" s="705">
        <v>57.492461000000077</v>
      </c>
      <c r="M50" s="705">
        <v>61.948757199999939</v>
      </c>
      <c r="N50" s="705">
        <v>63.645909200000006</v>
      </c>
      <c r="O50" s="706">
        <v>66.461952600000004</v>
      </c>
      <c r="P50" s="708">
        <f t="shared" si="4"/>
        <v>721.15540950000047</v>
      </c>
      <c r="Q50" s="2"/>
      <c r="AI50" s="2212"/>
      <c r="AJ50" s="2201" t="s">
        <v>244</v>
      </c>
      <c r="AK50" s="2202">
        <v>3.8292716000000002</v>
      </c>
      <c r="AL50" s="2203">
        <v>3.7863009999999995</v>
      </c>
      <c r="AM50" s="2204">
        <v>5.1022432999999996</v>
      </c>
      <c r="AN50" s="2203">
        <v>5.1094497000000008</v>
      </c>
      <c r="AO50" s="2204">
        <v>5.8239525999999993</v>
      </c>
      <c r="AP50" s="2203">
        <v>6.0064656999999997</v>
      </c>
      <c r="AQ50" s="2203">
        <v>5.7096926000000003</v>
      </c>
      <c r="AR50" s="2203">
        <v>5.7273477000000002</v>
      </c>
      <c r="AS50" s="2203">
        <v>6.2660598000000007</v>
      </c>
      <c r="AT50" s="2203">
        <v>6.5683141000000003</v>
      </c>
      <c r="AU50" s="2203">
        <v>6.6327858000000006</v>
      </c>
      <c r="AV50" s="2203">
        <v>6.1114153999999985</v>
      </c>
      <c r="AW50" s="2205">
        <v>66.673299299999996</v>
      </c>
      <c r="AX50" s="1770"/>
    </row>
    <row r="51" spans="2:50" ht="18.75" customHeight="1">
      <c r="B51" s="294">
        <f t="shared" si="3"/>
        <v>4</v>
      </c>
      <c r="C51" s="695" t="s">
        <v>4</v>
      </c>
      <c r="D51" s="704">
        <v>69.061085699999552</v>
      </c>
      <c r="E51" s="705">
        <v>63.55937930000043</v>
      </c>
      <c r="F51" s="705">
        <v>69.551479900000444</v>
      </c>
      <c r="G51" s="705">
        <v>69.159851000000216</v>
      </c>
      <c r="H51" s="705">
        <v>70.465982899999787</v>
      </c>
      <c r="I51" s="705">
        <v>68.575892299999694</v>
      </c>
      <c r="J51" s="705">
        <v>68.148438099999979</v>
      </c>
      <c r="K51" s="705">
        <v>71.039877200000191</v>
      </c>
      <c r="L51" s="705">
        <v>71.207799299999778</v>
      </c>
      <c r="M51" s="705">
        <v>72.639278399999895</v>
      </c>
      <c r="N51" s="705">
        <v>70.622066199999878</v>
      </c>
      <c r="O51" s="706">
        <v>72.640388299999998</v>
      </c>
      <c r="P51" s="708">
        <f t="shared" si="4"/>
        <v>836.67151859999979</v>
      </c>
      <c r="Q51" s="2"/>
      <c r="R51" s="1436"/>
      <c r="AI51" s="2212"/>
      <c r="AJ51" s="2201" t="s">
        <v>54</v>
      </c>
      <c r="AK51" s="2202">
        <v>9.1195589999999989</v>
      </c>
      <c r="AL51" s="2203">
        <v>8.7357310000000012</v>
      </c>
      <c r="AM51" s="2204">
        <v>9.9364810000000006</v>
      </c>
      <c r="AN51" s="2203">
        <v>9.6229180000000003</v>
      </c>
      <c r="AO51" s="2204">
        <v>9.9587719999999997</v>
      </c>
      <c r="AP51" s="2203">
        <v>9.881297</v>
      </c>
      <c r="AQ51" s="2203">
        <v>9.7858990000000006</v>
      </c>
      <c r="AR51" s="2203">
        <v>9.8809830000000005</v>
      </c>
      <c r="AS51" s="2203">
        <v>7.4785170000000001</v>
      </c>
      <c r="AT51" s="2203">
        <v>8.0196669999999983</v>
      </c>
      <c r="AU51" s="2203">
        <v>7.6335550000000012</v>
      </c>
      <c r="AV51" s="2203">
        <v>7.8798250000000003</v>
      </c>
      <c r="AW51" s="2205">
        <v>107.93320400000005</v>
      </c>
      <c r="AX51" s="1770"/>
    </row>
    <row r="52" spans="2:50" ht="18.75" customHeight="1">
      <c r="B52" s="294">
        <f t="shared" si="3"/>
        <v>5</v>
      </c>
      <c r="C52" s="695" t="s">
        <v>6</v>
      </c>
      <c r="D52" s="704">
        <v>0.23808119999999997</v>
      </c>
      <c r="E52" s="705">
        <v>0.24076980000000001</v>
      </c>
      <c r="F52" s="705">
        <v>0.26074919999999996</v>
      </c>
      <c r="G52" s="705">
        <v>0.28660779999999997</v>
      </c>
      <c r="H52" s="705">
        <v>0.28919859999999997</v>
      </c>
      <c r="I52" s="705">
        <v>0.275148</v>
      </c>
      <c r="J52" s="705">
        <v>0.27599079999999998</v>
      </c>
      <c r="K52" s="705">
        <v>0.2938635</v>
      </c>
      <c r="L52" s="705">
        <v>0.27862980000000004</v>
      </c>
      <c r="M52" s="705">
        <v>0.28754999999999997</v>
      </c>
      <c r="N52" s="705">
        <v>0.28862270000000001</v>
      </c>
      <c r="O52" s="706">
        <v>0.28884090000000001</v>
      </c>
      <c r="P52" s="708">
        <f t="shared" si="4"/>
        <v>3.3040522999999995</v>
      </c>
      <c r="Q52" s="2"/>
      <c r="AI52" s="2212"/>
      <c r="AJ52" s="2201" t="s">
        <v>315</v>
      </c>
      <c r="AK52" s="2202">
        <v>0.48199510000000001</v>
      </c>
      <c r="AL52" s="2203">
        <v>0.21822520000000001</v>
      </c>
      <c r="AM52" s="2204">
        <v>0.26409500000000002</v>
      </c>
      <c r="AN52" s="2203">
        <v>0.37080239999999998</v>
      </c>
      <c r="AO52" s="2204">
        <v>0.70031120000000002</v>
      </c>
      <c r="AP52" s="2203">
        <v>0.87880289999999994</v>
      </c>
      <c r="AQ52" s="2203">
        <v>0.7588357</v>
      </c>
      <c r="AR52" s="2203">
        <v>0.74111599999999989</v>
      </c>
      <c r="AS52" s="2203">
        <v>0.76251290000000005</v>
      </c>
      <c r="AT52" s="2203">
        <v>0.75214729999999996</v>
      </c>
      <c r="AU52" s="2203">
        <v>0.89920679999999997</v>
      </c>
      <c r="AV52" s="2203">
        <v>1.0270789999999999</v>
      </c>
      <c r="AW52" s="2205">
        <v>7.8551295000000003</v>
      </c>
      <c r="AX52" s="1770"/>
    </row>
    <row r="53" spans="2:50" ht="18.75" customHeight="1">
      <c r="B53" s="294">
        <f t="shared" si="3"/>
        <v>6</v>
      </c>
      <c r="C53" s="695" t="s">
        <v>8</v>
      </c>
      <c r="D53" s="704">
        <v>28.23893973000002</v>
      </c>
      <c r="E53" s="705">
        <v>28.391977369999996</v>
      </c>
      <c r="F53" s="705">
        <v>25.918499680000025</v>
      </c>
      <c r="G53" s="705">
        <v>29.155227129999989</v>
      </c>
      <c r="H53" s="705">
        <v>28.190299210000028</v>
      </c>
      <c r="I53" s="705">
        <v>30.177323800000053</v>
      </c>
      <c r="J53" s="705">
        <v>29.783754289999898</v>
      </c>
      <c r="K53" s="705">
        <v>30.130247990000047</v>
      </c>
      <c r="L53" s="705">
        <v>30.208263489999808</v>
      </c>
      <c r="M53" s="705">
        <v>29.349793690000073</v>
      </c>
      <c r="N53" s="705">
        <v>28.968614810000066</v>
      </c>
      <c r="O53" s="706">
        <v>28.46849559999999</v>
      </c>
      <c r="P53" s="708">
        <f t="shared" si="4"/>
        <v>346.98143678999998</v>
      </c>
      <c r="Q53" s="2"/>
      <c r="AI53" s="2212"/>
      <c r="AJ53" s="2201" t="s">
        <v>316</v>
      </c>
      <c r="AK53" s="2202">
        <v>47.952712199999965</v>
      </c>
      <c r="AL53" s="2203">
        <v>44.021959900000013</v>
      </c>
      <c r="AM53" s="2204">
        <v>44.294746899999993</v>
      </c>
      <c r="AN53" s="2203">
        <v>40.561352299999982</v>
      </c>
      <c r="AO53" s="2204">
        <v>40.697014699999983</v>
      </c>
      <c r="AP53" s="2203">
        <v>38.263845499999995</v>
      </c>
      <c r="AQ53" s="2203">
        <v>37.730060900000034</v>
      </c>
      <c r="AR53" s="2203">
        <v>37.186644699999995</v>
      </c>
      <c r="AS53" s="2203">
        <v>35.441669299999994</v>
      </c>
      <c r="AT53" s="2203">
        <v>35.535310000000003</v>
      </c>
      <c r="AU53" s="2203">
        <v>34.483234100000018</v>
      </c>
      <c r="AV53" s="2203">
        <v>33.420031300000005</v>
      </c>
      <c r="AW53" s="2205">
        <v>469.58858180000033</v>
      </c>
      <c r="AX53" s="1770"/>
    </row>
    <row r="54" spans="2:50" ht="18.75" customHeight="1">
      <c r="B54" s="294">
        <f t="shared" si="3"/>
        <v>7</v>
      </c>
      <c r="C54" s="695" t="s">
        <v>10</v>
      </c>
      <c r="D54" s="704">
        <v>52.80462129999944</v>
      </c>
      <c r="E54" s="705">
        <v>51.412496900000015</v>
      </c>
      <c r="F54" s="705">
        <v>50.704429200000305</v>
      </c>
      <c r="G54" s="705">
        <v>54.370499699999755</v>
      </c>
      <c r="H54" s="705">
        <v>54.040479900000292</v>
      </c>
      <c r="I54" s="705">
        <v>55.385007500000036</v>
      </c>
      <c r="J54" s="705">
        <v>56.824227099999938</v>
      </c>
      <c r="K54" s="705">
        <v>57.791736999999856</v>
      </c>
      <c r="L54" s="705">
        <v>58.919325900000231</v>
      </c>
      <c r="M54" s="705">
        <v>58.326945300000325</v>
      </c>
      <c r="N54" s="705">
        <v>57.596894399999833</v>
      </c>
      <c r="O54" s="706">
        <v>56.45899160000004</v>
      </c>
      <c r="P54" s="708">
        <f t="shared" si="4"/>
        <v>664.63565579999999</v>
      </c>
      <c r="Q54" s="2"/>
      <c r="AI54" s="2212"/>
      <c r="AJ54" s="2201" t="s">
        <v>55</v>
      </c>
      <c r="AK54" s="2202">
        <v>373.45614500000016</v>
      </c>
      <c r="AL54" s="2203">
        <v>309.13003300000014</v>
      </c>
      <c r="AM54" s="2204">
        <v>399.20832600000011</v>
      </c>
      <c r="AN54" s="2203">
        <v>389.04615300000017</v>
      </c>
      <c r="AO54" s="2204">
        <v>407.20655400000004</v>
      </c>
      <c r="AP54" s="2203">
        <v>396.08024899999998</v>
      </c>
      <c r="AQ54" s="2203">
        <v>393.47776999999996</v>
      </c>
      <c r="AR54" s="2203">
        <v>395.98390500000011</v>
      </c>
      <c r="AS54" s="2203">
        <v>358.1530019999999</v>
      </c>
      <c r="AT54" s="2203">
        <v>394.02413500000006</v>
      </c>
      <c r="AU54" s="2203">
        <v>387.51163899999966</v>
      </c>
      <c r="AV54" s="2203">
        <v>395.21071699999993</v>
      </c>
      <c r="AW54" s="2205">
        <v>4598.4886280000019</v>
      </c>
      <c r="AX54" s="1770"/>
    </row>
    <row r="55" spans="2:50" ht="18.75" customHeight="1">
      <c r="B55" s="294">
        <f t="shared" si="3"/>
        <v>8</v>
      </c>
      <c r="C55" s="695" t="s">
        <v>12</v>
      </c>
      <c r="D55" s="704">
        <v>23.974767600000032</v>
      </c>
      <c r="E55" s="705">
        <v>21.512818800000012</v>
      </c>
      <c r="F55" s="705">
        <v>24.157170099999988</v>
      </c>
      <c r="G55" s="705">
        <v>24.074303099999995</v>
      </c>
      <c r="H55" s="705">
        <v>24.702346100000078</v>
      </c>
      <c r="I55" s="705">
        <v>23.509615700000005</v>
      </c>
      <c r="J55" s="705">
        <v>23.757152900000008</v>
      </c>
      <c r="K55" s="705">
        <v>24.445256799999978</v>
      </c>
      <c r="L55" s="705">
        <v>25.889601800000037</v>
      </c>
      <c r="M55" s="705">
        <v>25.908656599999972</v>
      </c>
      <c r="N55" s="705">
        <v>25.30678760000006</v>
      </c>
      <c r="O55" s="706">
        <v>24.878222200000028</v>
      </c>
      <c r="P55" s="708">
        <f t="shared" si="4"/>
        <v>292.11669930000022</v>
      </c>
      <c r="Q55" s="2"/>
      <c r="AI55" s="2212"/>
      <c r="AJ55" s="2201" t="s">
        <v>317</v>
      </c>
      <c r="AK55" s="2202">
        <v>23.163068000000003</v>
      </c>
      <c r="AL55" s="2203">
        <v>20.189546</v>
      </c>
      <c r="AM55" s="2204">
        <v>22.954711999999997</v>
      </c>
      <c r="AN55" s="2203">
        <v>21.424897300000001</v>
      </c>
      <c r="AO55" s="2204">
        <v>21.050161799999998</v>
      </c>
      <c r="AP55" s="2203">
        <v>18.709088000000001</v>
      </c>
      <c r="AQ55" s="2203">
        <v>18.205596399999997</v>
      </c>
      <c r="AR55" s="2203">
        <v>18.210673800000002</v>
      </c>
      <c r="AS55" s="2203">
        <v>18.251987199999999</v>
      </c>
      <c r="AT55" s="2203">
        <v>20.2257678</v>
      </c>
      <c r="AU55" s="2203">
        <v>21.030797999999994</v>
      </c>
      <c r="AV55" s="2203">
        <v>22.617162700000002</v>
      </c>
      <c r="AW55" s="2205">
        <v>246.03345899999988</v>
      </c>
      <c r="AX55" s="1770"/>
    </row>
    <row r="56" spans="2:50" ht="18.75" customHeight="1">
      <c r="B56" s="294">
        <f t="shared" si="3"/>
        <v>9</v>
      </c>
      <c r="C56" s="695" t="s">
        <v>14</v>
      </c>
      <c r="D56" s="704">
        <v>68.438388600000664</v>
      </c>
      <c r="E56" s="705">
        <v>61.890815299999971</v>
      </c>
      <c r="F56" s="705">
        <v>68.974783900000133</v>
      </c>
      <c r="G56" s="705">
        <v>68.402144099999774</v>
      </c>
      <c r="H56" s="705">
        <v>71.316062299999984</v>
      </c>
      <c r="I56" s="705">
        <v>69.993434199999811</v>
      </c>
      <c r="J56" s="705">
        <v>72.200615800000506</v>
      </c>
      <c r="K56" s="705">
        <v>71.295594599999717</v>
      </c>
      <c r="L56" s="705">
        <v>70.977557599999969</v>
      </c>
      <c r="M56" s="705">
        <v>73.056130700000296</v>
      </c>
      <c r="N56" s="705">
        <v>71.083094500000286</v>
      </c>
      <c r="O56" s="706">
        <v>72.771757600000072</v>
      </c>
      <c r="P56" s="708">
        <f t="shared" si="4"/>
        <v>840.40037920000111</v>
      </c>
      <c r="Q56" s="2"/>
      <c r="AI56" s="2212"/>
      <c r="AJ56" s="2201" t="s">
        <v>245</v>
      </c>
      <c r="AK56" s="2202">
        <v>6.7386543999999997</v>
      </c>
      <c r="AL56" s="2203">
        <v>6.2114927999999994</v>
      </c>
      <c r="AM56" s="2204">
        <v>6.7925372999999993</v>
      </c>
      <c r="AN56" s="2203">
        <v>6.2843378999999997</v>
      </c>
      <c r="AO56" s="2204">
        <v>6.2853341</v>
      </c>
      <c r="AP56" s="2203">
        <v>5.7005521000000003</v>
      </c>
      <c r="AQ56" s="2203">
        <v>6.2685541999999996</v>
      </c>
      <c r="AR56" s="2203">
        <v>5.9066026999999997</v>
      </c>
      <c r="AS56" s="2203">
        <v>7.3563120999999985</v>
      </c>
      <c r="AT56" s="2203">
        <v>7.1867026999999997</v>
      </c>
      <c r="AU56" s="2203">
        <v>7.5899018999999992</v>
      </c>
      <c r="AV56" s="2203">
        <v>7.8164359999999986</v>
      </c>
      <c r="AW56" s="2205">
        <v>80.137418199999999</v>
      </c>
      <c r="AX56" s="1770"/>
    </row>
    <row r="57" spans="2:50" ht="18.75" customHeight="1">
      <c r="B57" s="294">
        <f t="shared" si="3"/>
        <v>10</v>
      </c>
      <c r="C57" s="695" t="s">
        <v>16</v>
      </c>
      <c r="D57" s="704">
        <v>121.58749283000004</v>
      </c>
      <c r="E57" s="705">
        <v>112.0112421500003</v>
      </c>
      <c r="F57" s="705">
        <v>123.82534462000015</v>
      </c>
      <c r="G57" s="705">
        <v>111.54392525999982</v>
      </c>
      <c r="H57" s="705">
        <v>106.37476179000002</v>
      </c>
      <c r="I57" s="705">
        <v>103.39157675999991</v>
      </c>
      <c r="J57" s="705">
        <v>101.81584056999972</v>
      </c>
      <c r="K57" s="705">
        <v>99.171094189999934</v>
      </c>
      <c r="L57" s="705">
        <v>98.978968300000176</v>
      </c>
      <c r="M57" s="705">
        <v>105.61270635000008</v>
      </c>
      <c r="N57" s="705">
        <v>106.98616275000012</v>
      </c>
      <c r="O57" s="706">
        <v>114.2214410499996</v>
      </c>
      <c r="P57" s="708">
        <f t="shared" si="4"/>
        <v>1305.52055662</v>
      </c>
      <c r="Q57" s="2"/>
      <c r="R57" s="1436"/>
      <c r="AH57" s="1437"/>
      <c r="AI57" s="2212"/>
      <c r="AJ57" s="2201" t="s">
        <v>56</v>
      </c>
      <c r="AK57" s="2202">
        <v>40.506482999999996</v>
      </c>
      <c r="AL57" s="2203">
        <v>37.481433000000003</v>
      </c>
      <c r="AM57" s="2204">
        <v>42.412677000000002</v>
      </c>
      <c r="AN57" s="2203">
        <v>38.474279000000003</v>
      </c>
      <c r="AO57" s="2204">
        <v>41.25412</v>
      </c>
      <c r="AP57" s="2203">
        <v>40.854993</v>
      </c>
      <c r="AQ57" s="2203">
        <v>40.924569999999996</v>
      </c>
      <c r="AR57" s="2203">
        <v>44.095162000000002</v>
      </c>
      <c r="AS57" s="2203">
        <v>29.294589999999999</v>
      </c>
      <c r="AT57" s="2203">
        <v>35.768254999999996</v>
      </c>
      <c r="AU57" s="2203">
        <v>41.607213000000002</v>
      </c>
      <c r="AV57" s="2203">
        <v>44.206817000000001</v>
      </c>
      <c r="AW57" s="2205">
        <v>476.88059200000009</v>
      </c>
      <c r="AX57" s="1770"/>
    </row>
    <row r="58" spans="2:50" ht="18.75" customHeight="1">
      <c r="B58" s="294">
        <f t="shared" si="3"/>
        <v>11</v>
      </c>
      <c r="C58" s="695" t="s">
        <v>19</v>
      </c>
      <c r="D58" s="704">
        <v>65.781796329999992</v>
      </c>
      <c r="E58" s="705">
        <v>61.537343730000217</v>
      </c>
      <c r="F58" s="705">
        <v>65.262930239999761</v>
      </c>
      <c r="G58" s="705">
        <v>60.496114010000269</v>
      </c>
      <c r="H58" s="705">
        <v>63.063113569999977</v>
      </c>
      <c r="I58" s="705">
        <v>60.641859810000078</v>
      </c>
      <c r="J58" s="705">
        <v>61.429789599999872</v>
      </c>
      <c r="K58" s="705">
        <v>60.901082569999964</v>
      </c>
      <c r="L58" s="705">
        <v>60.247193479999879</v>
      </c>
      <c r="M58" s="705">
        <v>62.143323610000046</v>
      </c>
      <c r="N58" s="705">
        <v>61.017560459999849</v>
      </c>
      <c r="O58" s="706">
        <v>66.259235620000126</v>
      </c>
      <c r="P58" s="708">
        <f t="shared" si="4"/>
        <v>748.78134303000002</v>
      </c>
      <c r="Q58" s="2"/>
      <c r="AH58" s="1437"/>
      <c r="AI58" s="2212"/>
      <c r="AJ58" s="2201" t="s">
        <v>142</v>
      </c>
      <c r="AK58" s="2202">
        <v>69.152878399999992</v>
      </c>
      <c r="AL58" s="2203">
        <v>68.208951599999963</v>
      </c>
      <c r="AM58" s="2204">
        <v>73.892773099999985</v>
      </c>
      <c r="AN58" s="2203">
        <v>69.904311300000032</v>
      </c>
      <c r="AO58" s="2204">
        <v>72.036474299999938</v>
      </c>
      <c r="AP58" s="2203">
        <v>69.704804400000043</v>
      </c>
      <c r="AQ58" s="2203">
        <v>72.190412199999969</v>
      </c>
      <c r="AR58" s="2203">
        <v>74.588062099999973</v>
      </c>
      <c r="AS58" s="2203">
        <v>73.596621999999954</v>
      </c>
      <c r="AT58" s="2203">
        <v>78.304697800000042</v>
      </c>
      <c r="AU58" s="2203">
        <v>78.350063099999971</v>
      </c>
      <c r="AV58" s="2203">
        <v>83.690040999999994</v>
      </c>
      <c r="AW58" s="2205">
        <v>883.62009130000069</v>
      </c>
      <c r="AX58" s="1770"/>
    </row>
    <row r="59" spans="2:50" ht="18.75" customHeight="1">
      <c r="B59" s="294">
        <f t="shared" si="3"/>
        <v>12</v>
      </c>
      <c r="C59" s="695" t="s">
        <v>20</v>
      </c>
      <c r="D59" s="704">
        <v>34.936828299999931</v>
      </c>
      <c r="E59" s="705">
        <v>31.641033100000005</v>
      </c>
      <c r="F59" s="705">
        <v>33.870741810000006</v>
      </c>
      <c r="G59" s="705">
        <v>32.44961127000002</v>
      </c>
      <c r="H59" s="705">
        <v>32.126502359999975</v>
      </c>
      <c r="I59" s="705">
        <v>31.547481940000019</v>
      </c>
      <c r="J59" s="705">
        <v>31.501345370000031</v>
      </c>
      <c r="K59" s="705">
        <v>32.040136820000065</v>
      </c>
      <c r="L59" s="705">
        <v>31.249585289999978</v>
      </c>
      <c r="M59" s="705">
        <v>32.639239690000053</v>
      </c>
      <c r="N59" s="705">
        <v>33.00722262</v>
      </c>
      <c r="O59" s="706">
        <v>35.218289340000013</v>
      </c>
      <c r="P59" s="708">
        <f t="shared" si="4"/>
        <v>392.22801791000006</v>
      </c>
      <c r="Q59" s="2"/>
      <c r="AH59" s="1437"/>
      <c r="AI59" s="2212"/>
      <c r="AJ59" s="2201" t="s">
        <v>280</v>
      </c>
      <c r="AK59" s="2202">
        <v>35.165650599999992</v>
      </c>
      <c r="AL59" s="2203">
        <v>33.379374799999994</v>
      </c>
      <c r="AM59" s="2204">
        <v>37.339027300000019</v>
      </c>
      <c r="AN59" s="2203">
        <v>36.516374799999987</v>
      </c>
      <c r="AO59" s="2204">
        <v>36.489453899999994</v>
      </c>
      <c r="AP59" s="2203">
        <v>33.75938619999998</v>
      </c>
      <c r="AQ59" s="2203">
        <v>31.737013799999993</v>
      </c>
      <c r="AR59" s="2203">
        <v>29.413825600000003</v>
      </c>
      <c r="AS59" s="2203">
        <v>28.773785499999988</v>
      </c>
      <c r="AT59" s="2203">
        <v>33.525572900000007</v>
      </c>
      <c r="AU59" s="2203">
        <v>36.920314299999987</v>
      </c>
      <c r="AV59" s="2203">
        <v>35.294543599999997</v>
      </c>
      <c r="AW59" s="2205">
        <v>408.31432330000001</v>
      </c>
      <c r="AX59" s="1770"/>
    </row>
    <row r="60" spans="2:50" ht="18.75" customHeight="1">
      <c r="B60" s="294">
        <f t="shared" si="3"/>
        <v>13</v>
      </c>
      <c r="C60" s="695" t="s">
        <v>348</v>
      </c>
      <c r="D60" s="704">
        <v>0.11998120000000001</v>
      </c>
      <c r="E60" s="705">
        <v>9.6717999999999998E-2</v>
      </c>
      <c r="F60" s="705">
        <v>0.10981129999999999</v>
      </c>
      <c r="G60" s="705">
        <v>0.1181249</v>
      </c>
      <c r="H60" s="705">
        <v>0.12442759999999999</v>
      </c>
      <c r="I60" s="705">
        <v>0.1214471</v>
      </c>
      <c r="J60" s="705">
        <v>0.12488210000000001</v>
      </c>
      <c r="K60" s="705">
        <v>0.12657650000000001</v>
      </c>
      <c r="L60" s="705">
        <v>0.12749830000000004</v>
      </c>
      <c r="M60" s="705">
        <v>0.13956249999999998</v>
      </c>
      <c r="N60" s="705">
        <v>0.13773839999999998</v>
      </c>
      <c r="O60" s="706">
        <v>0.13595789999999999</v>
      </c>
      <c r="P60" s="708">
        <f t="shared" si="4"/>
        <v>1.4827257999999999</v>
      </c>
      <c r="Q60" s="2"/>
      <c r="AH60" s="1437"/>
      <c r="AI60" s="2212"/>
      <c r="AJ60" s="2201" t="s">
        <v>246</v>
      </c>
      <c r="AK60" s="2202">
        <v>2.3997470000000001</v>
      </c>
      <c r="AL60" s="2203">
        <v>2.289784</v>
      </c>
      <c r="AM60" s="2204">
        <v>2.3980329999999999</v>
      </c>
      <c r="AN60" s="2203">
        <v>2.4179599999999999</v>
      </c>
      <c r="AO60" s="2204">
        <v>2.5851009999999999</v>
      </c>
      <c r="AP60" s="2203">
        <v>2.640117</v>
      </c>
      <c r="AQ60" s="2203">
        <v>2.5912769999999998</v>
      </c>
      <c r="AR60" s="2203">
        <v>2.7557140000000002</v>
      </c>
      <c r="AS60" s="2203">
        <v>2.7466699999999999</v>
      </c>
      <c r="AT60" s="2203">
        <v>2.8958499999999998</v>
      </c>
      <c r="AU60" s="2203">
        <v>2.7782100000000001</v>
      </c>
      <c r="AV60" s="2203">
        <v>2.738181</v>
      </c>
      <c r="AW60" s="2205">
        <v>31.236644000000002</v>
      </c>
      <c r="AX60" s="1770"/>
    </row>
    <row r="61" spans="2:50" ht="18.75" customHeight="1">
      <c r="B61" s="294">
        <f t="shared" si="3"/>
        <v>14</v>
      </c>
      <c r="C61" s="695" t="s">
        <v>269</v>
      </c>
      <c r="D61" s="704">
        <v>0.26697010000000004</v>
      </c>
      <c r="E61" s="705">
        <v>0.24490119999999996</v>
      </c>
      <c r="F61" s="705">
        <v>0.26819220000000005</v>
      </c>
      <c r="G61" s="705">
        <v>0.29553440000000009</v>
      </c>
      <c r="H61" s="705">
        <v>0.30807120000000005</v>
      </c>
      <c r="I61" s="705">
        <v>0.29562080000000018</v>
      </c>
      <c r="J61" s="705">
        <v>0.29020349999999995</v>
      </c>
      <c r="K61" s="705">
        <v>0.31631819999999994</v>
      </c>
      <c r="L61" s="705">
        <v>0.30320220000000009</v>
      </c>
      <c r="M61" s="705">
        <v>0.30444049999999984</v>
      </c>
      <c r="N61" s="705">
        <v>0.30396980000000007</v>
      </c>
      <c r="O61" s="706">
        <v>0.29339789999999993</v>
      </c>
      <c r="P61" s="708">
        <f t="shared" si="4"/>
        <v>3.4908219999999996</v>
      </c>
      <c r="Q61" s="2"/>
      <c r="AH61" s="1437"/>
      <c r="AI61" s="2211"/>
      <c r="AJ61" s="2206" t="s">
        <v>50</v>
      </c>
      <c r="AK61" s="2207">
        <v>2047.8866442999981</v>
      </c>
      <c r="AL61" s="2208">
        <v>1860.2298688999981</v>
      </c>
      <c r="AM61" s="2209">
        <v>2128.6691482000019</v>
      </c>
      <c r="AN61" s="2208">
        <v>2053.4631212999957</v>
      </c>
      <c r="AO61" s="2209">
        <v>2175.0481687000001</v>
      </c>
      <c r="AP61" s="2208">
        <v>2087.8156314999969</v>
      </c>
      <c r="AQ61" s="2208">
        <v>2130.748661800003</v>
      </c>
      <c r="AR61" s="2208">
        <v>2141.3680747999992</v>
      </c>
      <c r="AS61" s="2208">
        <v>2035.9409051000016</v>
      </c>
      <c r="AT61" s="2208">
        <v>2146.809621800001</v>
      </c>
      <c r="AU61" s="2208">
        <v>2084.0948225999955</v>
      </c>
      <c r="AV61" s="2208">
        <v>2173.6385852000026</v>
      </c>
      <c r="AW61" s="2210">
        <v>25065.713254199873</v>
      </c>
      <c r="AX61" s="1770"/>
    </row>
    <row r="62" spans="2:50" ht="18.75" customHeight="1">
      <c r="B62" s="294">
        <f t="shared" si="3"/>
        <v>15</v>
      </c>
      <c r="C62" s="695" t="s">
        <v>22</v>
      </c>
      <c r="D62" s="704">
        <v>2.0593320000000008</v>
      </c>
      <c r="E62" s="705">
        <v>1.9913231999999992</v>
      </c>
      <c r="F62" s="705">
        <v>1.0033999700000005</v>
      </c>
      <c r="G62" s="705">
        <v>1.0171999600000001</v>
      </c>
      <c r="H62" s="705">
        <v>0.9915000300000002</v>
      </c>
      <c r="I62" s="705">
        <v>0.96329998000000006</v>
      </c>
      <c r="J62" s="705">
        <v>0.92919998000000048</v>
      </c>
      <c r="K62" s="705">
        <v>0.93369999000000004</v>
      </c>
      <c r="L62" s="705">
        <v>0.94829995000000034</v>
      </c>
      <c r="M62" s="705">
        <v>0.99130005000000021</v>
      </c>
      <c r="N62" s="705">
        <v>1.0100000399999998</v>
      </c>
      <c r="O62" s="706">
        <v>1.18000007</v>
      </c>
      <c r="P62" s="709">
        <f t="shared" si="4"/>
        <v>14.018555220000001</v>
      </c>
      <c r="Q62" s="2"/>
      <c r="AH62" s="1437"/>
      <c r="AI62" s="2211" t="s">
        <v>50</v>
      </c>
      <c r="AJ62" s="2201" t="s">
        <v>349</v>
      </c>
      <c r="AK62" s="2202">
        <v>4.1420999999999999E-2</v>
      </c>
      <c r="AL62" s="2203">
        <v>3.2532999999999999E-2</v>
      </c>
      <c r="AM62" s="2204">
        <v>0.30698700000000001</v>
      </c>
      <c r="AN62" s="2203">
        <v>0.53714700000000004</v>
      </c>
      <c r="AO62" s="2204">
        <v>0.52485499999999996</v>
      </c>
      <c r="AP62" s="2203">
        <v>0.50035499999999999</v>
      </c>
      <c r="AQ62" s="2203">
        <v>0.58323899999999995</v>
      </c>
      <c r="AR62" s="2203">
        <v>0.51833300000000004</v>
      </c>
      <c r="AS62" s="2203">
        <v>0.42977799999999999</v>
      </c>
      <c r="AT62" s="2203">
        <v>0.51548700000000003</v>
      </c>
      <c r="AU62" s="2203">
        <v>0.48318299999999997</v>
      </c>
      <c r="AV62" s="2203">
        <v>0.53274200000000005</v>
      </c>
      <c r="AW62" s="2205">
        <v>5.0060599999999997</v>
      </c>
      <c r="AX62" s="1770"/>
    </row>
    <row r="63" spans="2:50" ht="18.75" customHeight="1">
      <c r="B63" s="294">
        <f t="shared" si="3"/>
        <v>16</v>
      </c>
      <c r="C63" s="695" t="s">
        <v>24</v>
      </c>
      <c r="D63" s="704">
        <v>2.2597018999999987</v>
      </c>
      <c r="E63" s="705">
        <v>2.0302382000000017</v>
      </c>
      <c r="F63" s="705">
        <v>2.2077080000000033</v>
      </c>
      <c r="G63" s="705">
        <v>2.3252407000000006</v>
      </c>
      <c r="H63" s="705">
        <v>2.4611375999999985</v>
      </c>
      <c r="I63" s="705">
        <v>2.4648455000000027</v>
      </c>
      <c r="J63" s="705">
        <v>2.2671945999999989</v>
      </c>
      <c r="K63" s="705">
        <v>2.357591200000003</v>
      </c>
      <c r="L63" s="705">
        <v>2.5035444000000004</v>
      </c>
      <c r="M63" s="705">
        <v>2.6125488000000043</v>
      </c>
      <c r="N63" s="705">
        <v>3.0730557000000029</v>
      </c>
      <c r="O63" s="706">
        <v>2.8383044999999996</v>
      </c>
      <c r="P63" s="708">
        <f t="shared" si="4"/>
        <v>29.401111100000016</v>
      </c>
      <c r="Q63" s="2"/>
      <c r="T63" s="1438"/>
      <c r="AH63" s="1437"/>
      <c r="AI63" s="2212"/>
      <c r="AJ63" s="2201" t="s">
        <v>350</v>
      </c>
      <c r="AK63" s="2214"/>
      <c r="AL63" s="2213"/>
      <c r="AM63" s="2215"/>
      <c r="AN63" s="2213"/>
      <c r="AO63" s="2215"/>
      <c r="AP63" s="2213"/>
      <c r="AQ63" s="2203">
        <v>48.369622900000017</v>
      </c>
      <c r="AR63" s="2203">
        <v>50.860083000000024</v>
      </c>
      <c r="AS63" s="2203">
        <v>50.279845499999993</v>
      </c>
      <c r="AT63" s="2203">
        <v>55.412084499999999</v>
      </c>
      <c r="AU63" s="2203">
        <v>57.879840999999978</v>
      </c>
      <c r="AV63" s="2203">
        <v>57.972054499999977</v>
      </c>
      <c r="AW63" s="2205">
        <v>320.7735313999998</v>
      </c>
      <c r="AX63" s="1770"/>
    </row>
    <row r="64" spans="2:50" ht="18.75" customHeight="1">
      <c r="B64" s="294">
        <f t="shared" si="3"/>
        <v>17</v>
      </c>
      <c r="C64" s="695" t="s">
        <v>26</v>
      </c>
      <c r="D64" s="704">
        <v>1.3230985000000002</v>
      </c>
      <c r="E64" s="705">
        <v>1.3589486000000002</v>
      </c>
      <c r="F64" s="705">
        <v>1.1802988000000001</v>
      </c>
      <c r="G64" s="705">
        <v>1.292696499999999</v>
      </c>
      <c r="H64" s="705">
        <v>1.3961037999999999</v>
      </c>
      <c r="I64" s="705">
        <v>1.3631226999999995</v>
      </c>
      <c r="J64" s="705">
        <v>1.2652984000000005</v>
      </c>
      <c r="K64" s="705">
        <v>1.3318114000000001</v>
      </c>
      <c r="L64" s="705">
        <v>1.4128324000000001</v>
      </c>
      <c r="M64" s="705">
        <v>1.4204959999999998</v>
      </c>
      <c r="N64" s="705">
        <v>1.4658914999999995</v>
      </c>
      <c r="O64" s="706">
        <v>1.4357291999999995</v>
      </c>
      <c r="P64" s="708">
        <f t="shared" si="4"/>
        <v>16.246327799999996</v>
      </c>
      <c r="Q64" s="2"/>
      <c r="T64" s="1438"/>
      <c r="AH64" s="1437"/>
      <c r="AI64" s="2212"/>
      <c r="AJ64" s="2201" t="s">
        <v>51</v>
      </c>
      <c r="AK64" s="2202">
        <v>5.5546058</v>
      </c>
      <c r="AL64" s="2203">
        <v>4.5590818999999998</v>
      </c>
      <c r="AM64" s="2204">
        <v>3.9968253999999996</v>
      </c>
      <c r="AN64" s="2203">
        <v>6.4340080000000004</v>
      </c>
      <c r="AO64" s="2204">
        <v>7.3925327000000003</v>
      </c>
      <c r="AP64" s="2203">
        <v>6.3497902000000002</v>
      </c>
      <c r="AQ64" s="2203">
        <v>5.8355600000000001</v>
      </c>
      <c r="AR64" s="2203">
        <v>6.5660296000000002</v>
      </c>
      <c r="AS64" s="2203">
        <v>5.8209634999999995</v>
      </c>
      <c r="AT64" s="2203">
        <v>7.5543287000000001</v>
      </c>
      <c r="AU64" s="2203">
        <v>7.6030759999999997</v>
      </c>
      <c r="AV64" s="2203">
        <v>6.8681228999999995</v>
      </c>
      <c r="AW64" s="2205">
        <v>74.534924699999991</v>
      </c>
      <c r="AX64" s="1770"/>
    </row>
    <row r="65" spans="2:50" ht="18.75" customHeight="1">
      <c r="B65" s="294">
        <f t="shared" si="3"/>
        <v>18</v>
      </c>
      <c r="C65" s="695" t="s">
        <v>238</v>
      </c>
      <c r="D65" s="704">
        <v>596.18959720000112</v>
      </c>
      <c r="E65" s="705">
        <v>592.1881278600016</v>
      </c>
      <c r="F65" s="705">
        <v>618.02774540000382</v>
      </c>
      <c r="G65" s="705">
        <v>580.32907480000028</v>
      </c>
      <c r="H65" s="705">
        <v>584.38704869999913</v>
      </c>
      <c r="I65" s="705">
        <v>543.5855901000009</v>
      </c>
      <c r="J65" s="705">
        <v>543.82657310000218</v>
      </c>
      <c r="K65" s="705">
        <v>553.89835319999725</v>
      </c>
      <c r="L65" s="705">
        <v>548.31318180000017</v>
      </c>
      <c r="M65" s="705">
        <v>556.64823769999987</v>
      </c>
      <c r="N65" s="705">
        <v>561.81542069999784</v>
      </c>
      <c r="O65" s="706">
        <v>560.93803220999996</v>
      </c>
      <c r="P65" s="708">
        <f t="shared" si="4"/>
        <v>6840.1469827700048</v>
      </c>
      <c r="Q65" s="2"/>
      <c r="R65" s="1436"/>
      <c r="T65" s="1438"/>
      <c r="AH65" s="1437"/>
      <c r="AI65" s="2212"/>
      <c r="AJ65" s="2201" t="s">
        <v>351</v>
      </c>
      <c r="AK65" s="2202">
        <v>61.409386000000005</v>
      </c>
      <c r="AL65" s="2203">
        <v>58.118096899999998</v>
      </c>
      <c r="AM65" s="2204">
        <v>69.98247889999999</v>
      </c>
      <c r="AN65" s="2203">
        <v>73.330063599999988</v>
      </c>
      <c r="AO65" s="2204">
        <v>76.910293499999995</v>
      </c>
      <c r="AP65" s="2203">
        <v>69.365351700000005</v>
      </c>
      <c r="AQ65" s="2203">
        <v>86.284618499999993</v>
      </c>
      <c r="AR65" s="2203">
        <v>86.133552000000009</v>
      </c>
      <c r="AS65" s="2203">
        <v>84.673200399999999</v>
      </c>
      <c r="AT65" s="2203">
        <v>86.738851400000016</v>
      </c>
      <c r="AU65" s="2203">
        <v>82.798808100000002</v>
      </c>
      <c r="AV65" s="2203">
        <v>73.131211899999997</v>
      </c>
      <c r="AW65" s="2205">
        <v>908.87591290000023</v>
      </c>
      <c r="AX65" s="1770"/>
    </row>
    <row r="66" spans="2:50" ht="18.75" customHeight="1">
      <c r="B66" s="294">
        <f t="shared" si="3"/>
        <v>19</v>
      </c>
      <c r="C66" s="695" t="s">
        <v>270</v>
      </c>
      <c r="D66" s="704">
        <v>157.49550940000009</v>
      </c>
      <c r="E66" s="705">
        <v>151.07692919999926</v>
      </c>
      <c r="F66" s="705">
        <v>157.87800759999951</v>
      </c>
      <c r="G66" s="705">
        <v>145.15194080000069</v>
      </c>
      <c r="H66" s="705">
        <v>155.75874210000109</v>
      </c>
      <c r="I66" s="705">
        <v>146.43069920000121</v>
      </c>
      <c r="J66" s="705">
        <v>146.94606439999939</v>
      </c>
      <c r="K66" s="705">
        <v>143.33162180000085</v>
      </c>
      <c r="L66" s="705">
        <v>141.00000149999923</v>
      </c>
      <c r="M66" s="705">
        <v>148.5031969000004</v>
      </c>
      <c r="N66" s="705">
        <v>153.24809580000013</v>
      </c>
      <c r="O66" s="706">
        <v>161.05429600000016</v>
      </c>
      <c r="P66" s="708">
        <f t="shared" si="4"/>
        <v>1807.8751047000021</v>
      </c>
      <c r="Q66" s="2"/>
      <c r="R66" s="1436"/>
      <c r="T66" s="1438"/>
      <c r="AH66" s="1437"/>
      <c r="AI66" s="2212"/>
      <c r="AJ66" s="2201" t="s">
        <v>352</v>
      </c>
      <c r="AK66" s="2202">
        <v>0.79465249999999998</v>
      </c>
      <c r="AL66" s="2203">
        <v>0.70458929999999997</v>
      </c>
      <c r="AM66" s="2204">
        <v>0.78059339999999999</v>
      </c>
      <c r="AN66" s="2203">
        <v>0.75525699999999996</v>
      </c>
      <c r="AO66" s="2204">
        <v>0.76891699999999996</v>
      </c>
      <c r="AP66" s="2203">
        <v>0.74289899999999998</v>
      </c>
      <c r="AQ66" s="2203">
        <v>0.75329800000000002</v>
      </c>
      <c r="AR66" s="2203">
        <v>0.6984262</v>
      </c>
      <c r="AS66" s="2203">
        <v>0.73211979999999999</v>
      </c>
      <c r="AT66" s="2203">
        <v>0.75685999999999998</v>
      </c>
      <c r="AU66" s="2203">
        <v>0.72236599999999995</v>
      </c>
      <c r="AV66" s="2203">
        <v>0.37388470000000001</v>
      </c>
      <c r="AW66" s="2205">
        <v>8.5838628999999997</v>
      </c>
      <c r="AX66" s="1770"/>
    </row>
    <row r="67" spans="2:50" ht="18.75" customHeight="1">
      <c r="B67" s="294">
        <f t="shared" si="3"/>
        <v>20</v>
      </c>
      <c r="C67" s="695" t="s">
        <v>271</v>
      </c>
      <c r="D67" s="704">
        <v>528.92834836999828</v>
      </c>
      <c r="E67" s="705">
        <v>557.41113842000038</v>
      </c>
      <c r="F67" s="705">
        <v>549.63314798000044</v>
      </c>
      <c r="G67" s="705">
        <v>535.61605576000079</v>
      </c>
      <c r="H67" s="705">
        <v>505.00314330000043</v>
      </c>
      <c r="I67" s="705">
        <v>497.81723191999913</v>
      </c>
      <c r="J67" s="705">
        <v>496.83486839</v>
      </c>
      <c r="K67" s="705">
        <v>498.54412387999935</v>
      </c>
      <c r="L67" s="705">
        <v>499.50327576000097</v>
      </c>
      <c r="M67" s="705">
        <v>495.69500677000093</v>
      </c>
      <c r="N67" s="705">
        <v>502.36945005999911</v>
      </c>
      <c r="O67" s="706">
        <v>509.45297273000045</v>
      </c>
      <c r="P67" s="708">
        <f t="shared" si="4"/>
        <v>6176.808763340001</v>
      </c>
      <c r="Q67" s="2"/>
      <c r="R67" s="1436"/>
      <c r="T67" s="1438"/>
      <c r="AH67" s="1437"/>
      <c r="AI67" s="2212"/>
      <c r="AJ67" s="2201" t="s">
        <v>237</v>
      </c>
      <c r="AK67" s="2202">
        <v>21.329164200000001</v>
      </c>
      <c r="AL67" s="2203">
        <v>17.553941100000003</v>
      </c>
      <c r="AM67" s="2204">
        <v>18.911529800000007</v>
      </c>
      <c r="AN67" s="2203">
        <v>17.672909799999992</v>
      </c>
      <c r="AO67" s="2204">
        <v>17.928888800000014</v>
      </c>
      <c r="AP67" s="2203">
        <v>15.595769300000002</v>
      </c>
      <c r="AQ67" s="2203">
        <v>15.1291227</v>
      </c>
      <c r="AR67" s="2203">
        <v>15.892008100000002</v>
      </c>
      <c r="AS67" s="2203">
        <v>19.430329899999997</v>
      </c>
      <c r="AT67" s="2203">
        <v>22.669620900000002</v>
      </c>
      <c r="AU67" s="2203">
        <v>23.466600500000013</v>
      </c>
      <c r="AV67" s="2203">
        <v>25.48960490000001</v>
      </c>
      <c r="AW67" s="2205">
        <v>231.06949000000029</v>
      </c>
      <c r="AX67" s="1770"/>
    </row>
    <row r="68" spans="2:50" ht="18.75" customHeight="1">
      <c r="B68" s="294">
        <v>21</v>
      </c>
      <c r="C68" s="695" t="s">
        <v>272</v>
      </c>
      <c r="D68" s="704">
        <v>2.3442580999999998</v>
      </c>
      <c r="E68" s="705">
        <v>2.2768310000000014</v>
      </c>
      <c r="F68" s="705">
        <v>2.3710510000000005</v>
      </c>
      <c r="G68" s="705">
        <v>2.6412388999999989</v>
      </c>
      <c r="H68" s="705">
        <v>2.2281245000000012</v>
      </c>
      <c r="I68" s="705">
        <v>1.8249408999999996</v>
      </c>
      <c r="J68" s="705">
        <v>1.9538169000000005</v>
      </c>
      <c r="K68" s="705">
        <v>1.6333431999999994</v>
      </c>
      <c r="L68" s="705">
        <v>1.8725992999999976</v>
      </c>
      <c r="M68" s="705">
        <v>1.5734671</v>
      </c>
      <c r="N68" s="705">
        <v>1.8212134000000013</v>
      </c>
      <c r="O68" s="706">
        <v>2.009004</v>
      </c>
      <c r="P68" s="708">
        <f t="shared" si="4"/>
        <v>24.549888299999999</v>
      </c>
      <c r="Q68" s="2"/>
      <c r="T68" s="1438"/>
      <c r="AH68" s="1437"/>
      <c r="AI68" s="2212"/>
      <c r="AJ68" s="2201" t="s">
        <v>267</v>
      </c>
      <c r="AK68" s="2202">
        <v>0.19970420000000003</v>
      </c>
      <c r="AL68" s="2203">
        <v>0.17005290000000001</v>
      </c>
      <c r="AM68" s="2204">
        <v>0.18989479999999997</v>
      </c>
      <c r="AN68" s="2203">
        <v>0.1938232</v>
      </c>
      <c r="AO68" s="2204">
        <v>0.21129499999999998</v>
      </c>
      <c r="AP68" s="2203">
        <v>0.20226910000000001</v>
      </c>
      <c r="AQ68" s="2203">
        <v>0.21772089999999991</v>
      </c>
      <c r="AR68" s="2203">
        <v>0.20156899999999997</v>
      </c>
      <c r="AS68" s="2203">
        <v>0.21355439999999998</v>
      </c>
      <c r="AT68" s="2203">
        <v>0.21465259999999997</v>
      </c>
      <c r="AU68" s="2203">
        <v>0.21329380000000006</v>
      </c>
      <c r="AV68" s="2203">
        <v>0.20657150000000002</v>
      </c>
      <c r="AW68" s="2205">
        <v>2.4344013999999992</v>
      </c>
      <c r="AX68" s="1770"/>
    </row>
    <row r="69" spans="2:50" ht="18.75" customHeight="1">
      <c r="B69" s="294">
        <v>22</v>
      </c>
      <c r="C69" s="695" t="s">
        <v>31</v>
      </c>
      <c r="D69" s="704">
        <v>0.88928019999999997</v>
      </c>
      <c r="E69" s="705">
        <v>0.76406180000000001</v>
      </c>
      <c r="F69" s="705">
        <v>0.87849900000000003</v>
      </c>
      <c r="G69" s="705">
        <v>0.86895089999999997</v>
      </c>
      <c r="H69" s="705">
        <v>0.88082130000000003</v>
      </c>
      <c r="I69" s="705">
        <v>0.88769509999999996</v>
      </c>
      <c r="J69" s="705">
        <v>0.93630810000000009</v>
      </c>
      <c r="K69" s="705">
        <v>0.91774620000000007</v>
      </c>
      <c r="L69" s="705">
        <v>0.87634499999999993</v>
      </c>
      <c r="M69" s="705">
        <v>0.85058899999999982</v>
      </c>
      <c r="N69" s="705">
        <v>0.89914550000000015</v>
      </c>
      <c r="O69" s="706">
        <v>0.98648599999999975</v>
      </c>
      <c r="P69" s="708">
        <f t="shared" si="4"/>
        <v>10.635928099999997</v>
      </c>
      <c r="Q69" s="2"/>
      <c r="T69" s="1438"/>
      <c r="AH69" s="1437"/>
      <c r="AI69" s="2212"/>
      <c r="AJ69" s="2201" t="s">
        <v>241</v>
      </c>
      <c r="AK69" s="2202">
        <v>47.304094100000022</v>
      </c>
      <c r="AL69" s="2203">
        <v>41.953361499999986</v>
      </c>
      <c r="AM69" s="2204">
        <v>47.048348099999991</v>
      </c>
      <c r="AN69" s="2203">
        <v>46.293172200000022</v>
      </c>
      <c r="AO69" s="2204">
        <v>46.612374699999997</v>
      </c>
      <c r="AP69" s="2203">
        <v>45.376974500000017</v>
      </c>
      <c r="AQ69" s="2213"/>
      <c r="AR69" s="2213"/>
      <c r="AS69" s="2213"/>
      <c r="AT69" s="2213"/>
      <c r="AU69" s="2213"/>
      <c r="AV69" s="2213"/>
      <c r="AW69" s="2205">
        <v>274.58832509999962</v>
      </c>
      <c r="AX69" s="1770"/>
    </row>
    <row r="70" spans="2:50" ht="18.75" customHeight="1">
      <c r="B70" s="294">
        <f t="shared" si="3"/>
        <v>23</v>
      </c>
      <c r="C70" s="695" t="s">
        <v>33</v>
      </c>
      <c r="D70" s="704">
        <v>88.04768039999999</v>
      </c>
      <c r="E70" s="705">
        <v>79.509356899999915</v>
      </c>
      <c r="F70" s="705">
        <v>88.98424349999965</v>
      </c>
      <c r="G70" s="705">
        <v>85.697415899999982</v>
      </c>
      <c r="H70" s="705">
        <v>88.300220890000006</v>
      </c>
      <c r="I70" s="705">
        <v>85.799155510000091</v>
      </c>
      <c r="J70" s="705">
        <v>87.90903889999997</v>
      </c>
      <c r="K70" s="705">
        <v>86.791940899999901</v>
      </c>
      <c r="L70" s="705">
        <v>86.20428319999985</v>
      </c>
      <c r="M70" s="705">
        <v>89.728197000000165</v>
      </c>
      <c r="N70" s="705">
        <v>87.405504699999938</v>
      </c>
      <c r="O70" s="706">
        <v>90.692457400000023</v>
      </c>
      <c r="P70" s="708">
        <f>SUM(D70:O70)</f>
        <v>1045.0694951999994</v>
      </c>
      <c r="Q70" s="2"/>
      <c r="R70" s="1436"/>
      <c r="T70" s="1438"/>
      <c r="AI70" s="2212"/>
      <c r="AJ70" s="2201" t="s">
        <v>177</v>
      </c>
      <c r="AK70" s="2202">
        <v>64.689173299999936</v>
      </c>
      <c r="AL70" s="2203">
        <v>60.577925000000072</v>
      </c>
      <c r="AM70" s="2204">
        <v>64.707328200000063</v>
      </c>
      <c r="AN70" s="2203">
        <v>60.556763600000217</v>
      </c>
      <c r="AO70" s="2204">
        <v>57.785946399999922</v>
      </c>
      <c r="AP70" s="2203">
        <v>54.371156400000224</v>
      </c>
      <c r="AQ70" s="2203">
        <v>53.499669299999958</v>
      </c>
      <c r="AR70" s="2203">
        <v>55.418367300000014</v>
      </c>
      <c r="AS70" s="2203">
        <v>57.492461000000077</v>
      </c>
      <c r="AT70" s="2203">
        <v>61.948757199999939</v>
      </c>
      <c r="AU70" s="2203">
        <v>63.645909200000006</v>
      </c>
      <c r="AV70" s="2203">
        <v>66.461952600000004</v>
      </c>
      <c r="AW70" s="2205">
        <v>721.15540949999888</v>
      </c>
      <c r="AX70" s="1770"/>
    </row>
    <row r="71" spans="2:50" ht="18.75" customHeight="1" thickBot="1">
      <c r="B71" s="294"/>
      <c r="C71" s="710"/>
      <c r="D71" s="711"/>
      <c r="E71" s="712"/>
      <c r="F71" s="712"/>
      <c r="G71" s="712"/>
      <c r="H71" s="712"/>
      <c r="I71" s="712"/>
      <c r="J71" s="712"/>
      <c r="K71" s="712"/>
      <c r="L71" s="712"/>
      <c r="M71" s="712"/>
      <c r="N71" s="712"/>
      <c r="O71" s="713"/>
      <c r="P71" s="714"/>
      <c r="Q71" s="2"/>
      <c r="T71" s="1438"/>
      <c r="AI71" s="2212"/>
      <c r="AJ71" s="2201" t="s">
        <v>4</v>
      </c>
      <c r="AK71" s="2202">
        <v>69.061085699999552</v>
      </c>
      <c r="AL71" s="2203">
        <v>63.55937930000043</v>
      </c>
      <c r="AM71" s="2204">
        <v>69.551479900000444</v>
      </c>
      <c r="AN71" s="2203">
        <v>69.159851000000216</v>
      </c>
      <c r="AO71" s="2204">
        <v>70.465982899999787</v>
      </c>
      <c r="AP71" s="2203">
        <v>68.575892299999694</v>
      </c>
      <c r="AQ71" s="2203">
        <v>68.148438099999979</v>
      </c>
      <c r="AR71" s="2203">
        <v>71.039877200000191</v>
      </c>
      <c r="AS71" s="2203">
        <v>71.207799299999778</v>
      </c>
      <c r="AT71" s="2203">
        <v>72.639278399999895</v>
      </c>
      <c r="AU71" s="2203">
        <v>70.622066199999878</v>
      </c>
      <c r="AV71" s="2203">
        <v>72.640388299999998</v>
      </c>
      <c r="AW71" s="2205">
        <v>836.67151860000718</v>
      </c>
      <c r="AX71" s="1770"/>
    </row>
    <row r="72" spans="2:50" ht="18.75" customHeight="1" thickTop="1" thickBot="1">
      <c r="B72" s="715"/>
      <c r="C72" s="716" t="s">
        <v>145</v>
      </c>
      <c r="D72" s="717">
        <f>SUM(D48:D71)</f>
        <v>1931.2038006599992</v>
      </c>
      <c r="E72" s="718">
        <f t="shared" ref="E72:O72" si="5">SUM(E48:E71)</f>
        <v>1899.4483698300019</v>
      </c>
      <c r="F72" s="718">
        <f t="shared" si="5"/>
        <v>1968.8769862000045</v>
      </c>
      <c r="G72" s="718">
        <f t="shared" si="5"/>
        <v>1883.7152534900015</v>
      </c>
      <c r="H72" s="718">
        <f t="shared" si="5"/>
        <v>1868.3342179500005</v>
      </c>
      <c r="I72" s="718">
        <f t="shared" si="5"/>
        <v>1795.2201836200011</v>
      </c>
      <c r="J72" s="718">
        <f t="shared" si="5"/>
        <v>1797.8671158000013</v>
      </c>
      <c r="K72" s="718">
        <f t="shared" si="5"/>
        <v>1808.8039615399973</v>
      </c>
      <c r="L72" s="718">
        <f t="shared" si="5"/>
        <v>1808.1583340699999</v>
      </c>
      <c r="M72" s="718">
        <f t="shared" si="5"/>
        <v>1843.2636973600017</v>
      </c>
      <c r="N72" s="718">
        <f t="shared" si="5"/>
        <v>1855.7523151399971</v>
      </c>
      <c r="O72" s="718">
        <f t="shared" si="5"/>
        <v>1894.3804291200006</v>
      </c>
      <c r="P72" s="719">
        <f>SUM(P48:P71)</f>
        <v>22355.024664780009</v>
      </c>
      <c r="Q72" s="2"/>
      <c r="T72" s="1438"/>
      <c r="AI72" s="2212"/>
      <c r="AJ72" s="2201" t="s">
        <v>6</v>
      </c>
      <c r="AK72" s="2202">
        <v>0.23808119999999997</v>
      </c>
      <c r="AL72" s="2203">
        <v>0.24076980000000001</v>
      </c>
      <c r="AM72" s="2204">
        <v>0.26074919999999996</v>
      </c>
      <c r="AN72" s="2203">
        <v>0.28660779999999997</v>
      </c>
      <c r="AO72" s="2204">
        <v>0.28919859999999997</v>
      </c>
      <c r="AP72" s="2203">
        <v>0.275148</v>
      </c>
      <c r="AQ72" s="2203">
        <v>0.27599079999999998</v>
      </c>
      <c r="AR72" s="2203">
        <v>0.2938635</v>
      </c>
      <c r="AS72" s="2203">
        <v>0.27862980000000004</v>
      </c>
      <c r="AT72" s="2203">
        <v>0.28754999999999997</v>
      </c>
      <c r="AU72" s="2203">
        <v>0.28862270000000001</v>
      </c>
      <c r="AV72" s="2203">
        <v>0.28884090000000001</v>
      </c>
      <c r="AW72" s="2205">
        <v>3.3040523000000013</v>
      </c>
      <c r="AX72" s="1770"/>
    </row>
    <row r="73" spans="2:50" ht="18.75" customHeight="1">
      <c r="B73" s="720"/>
      <c r="C73" s="22"/>
      <c r="D73" s="721"/>
      <c r="E73" s="721"/>
      <c r="F73" s="721"/>
      <c r="G73" s="721"/>
      <c r="H73" s="721"/>
      <c r="I73" s="721"/>
      <c r="J73" s="721"/>
      <c r="K73" s="721"/>
      <c r="L73" s="721"/>
      <c r="M73" s="721"/>
      <c r="N73" s="721"/>
      <c r="O73" s="721"/>
      <c r="P73" s="721"/>
      <c r="Q73" s="2"/>
      <c r="T73" s="1438"/>
      <c r="AI73" s="2212"/>
      <c r="AJ73" s="2201" t="s">
        <v>8</v>
      </c>
      <c r="AK73" s="2202">
        <v>28.23893973000002</v>
      </c>
      <c r="AL73" s="2203">
        <v>28.391977369999996</v>
      </c>
      <c r="AM73" s="2204">
        <v>25.918499680000025</v>
      </c>
      <c r="AN73" s="2203">
        <v>29.155227129999989</v>
      </c>
      <c r="AO73" s="2204">
        <v>28.190299210000028</v>
      </c>
      <c r="AP73" s="2203">
        <v>30.177323800000053</v>
      </c>
      <c r="AQ73" s="2203">
        <v>29.783754289999898</v>
      </c>
      <c r="AR73" s="2203">
        <v>30.130247990000047</v>
      </c>
      <c r="AS73" s="2203">
        <v>30.208263489999808</v>
      </c>
      <c r="AT73" s="2203">
        <v>29.349793690000073</v>
      </c>
      <c r="AU73" s="2203">
        <v>28.968614810000066</v>
      </c>
      <c r="AV73" s="2203">
        <v>28.46849559999999</v>
      </c>
      <c r="AW73" s="2205">
        <v>346.98143679000242</v>
      </c>
      <c r="AX73" s="1770"/>
    </row>
    <row r="74" spans="2:50" ht="18.75" customHeight="1">
      <c r="B74" s="699"/>
      <c r="C74" s="700"/>
      <c r="D74" s="721"/>
      <c r="E74" s="721"/>
      <c r="F74" s="721"/>
      <c r="G74" s="721"/>
      <c r="H74" s="721"/>
      <c r="I74" s="721"/>
      <c r="J74" s="721"/>
      <c r="K74" s="721"/>
      <c r="L74" s="721"/>
      <c r="M74" s="721"/>
      <c r="N74" s="721"/>
      <c r="O74" s="721"/>
      <c r="P74" s="721"/>
      <c r="Q74" s="2"/>
      <c r="T74" s="1438"/>
      <c r="AI74" s="2212"/>
      <c r="AJ74" s="2201" t="s">
        <v>10</v>
      </c>
      <c r="AK74" s="2202">
        <v>52.80462129999944</v>
      </c>
      <c r="AL74" s="2203">
        <v>51.412496900000015</v>
      </c>
      <c r="AM74" s="2204">
        <v>50.704429200000305</v>
      </c>
      <c r="AN74" s="2203">
        <v>54.370499699999755</v>
      </c>
      <c r="AO74" s="2204">
        <v>54.040479900000292</v>
      </c>
      <c r="AP74" s="2203">
        <v>55.385007500000036</v>
      </c>
      <c r="AQ74" s="2203">
        <v>56.824227099999938</v>
      </c>
      <c r="AR74" s="2203">
        <v>57.791736999999856</v>
      </c>
      <c r="AS74" s="2203">
        <v>58.919325900000231</v>
      </c>
      <c r="AT74" s="2203">
        <v>58.326945300000325</v>
      </c>
      <c r="AU74" s="2203">
        <v>57.596894399999833</v>
      </c>
      <c r="AV74" s="2203">
        <v>56.45899160000004</v>
      </c>
      <c r="AW74" s="2205">
        <v>664.6356557999992</v>
      </c>
      <c r="AX74" s="1770"/>
    </row>
    <row r="75" spans="2:50" ht="18.75" customHeight="1">
      <c r="B75" s="699"/>
      <c r="C75" s="700"/>
      <c r="D75" s="721"/>
      <c r="E75" s="721"/>
      <c r="F75" s="721"/>
      <c r="G75" s="721"/>
      <c r="H75" s="721"/>
      <c r="I75" s="721"/>
      <c r="J75" s="721"/>
      <c r="K75" s="721"/>
      <c r="L75" s="721"/>
      <c r="M75" s="721"/>
      <c r="N75" s="721"/>
      <c r="O75" s="721"/>
      <c r="P75" s="721"/>
      <c r="Q75" s="2"/>
      <c r="T75" s="1438"/>
      <c r="AI75" s="2212"/>
      <c r="AJ75" s="2201" t="s">
        <v>12</v>
      </c>
      <c r="AK75" s="2202">
        <v>23.974767600000032</v>
      </c>
      <c r="AL75" s="2203">
        <v>21.512818800000012</v>
      </c>
      <c r="AM75" s="2204">
        <v>24.157170099999988</v>
      </c>
      <c r="AN75" s="2203">
        <v>24.074303099999995</v>
      </c>
      <c r="AO75" s="2204">
        <v>24.702346100000078</v>
      </c>
      <c r="AP75" s="2203">
        <v>23.509615700000005</v>
      </c>
      <c r="AQ75" s="2203">
        <v>23.757152900000008</v>
      </c>
      <c r="AR75" s="2203">
        <v>24.445256799999978</v>
      </c>
      <c r="AS75" s="2203">
        <v>25.889601800000037</v>
      </c>
      <c r="AT75" s="2203">
        <v>25.908656599999972</v>
      </c>
      <c r="AU75" s="2203">
        <v>25.30678760000006</v>
      </c>
      <c r="AV75" s="2203">
        <v>24.878222200000028</v>
      </c>
      <c r="AW75" s="2205">
        <v>292.11669930000068</v>
      </c>
      <c r="AX75" s="1770"/>
    </row>
    <row r="76" spans="2:50" ht="18.75" customHeight="1">
      <c r="B76" s="699"/>
      <c r="C76" s="700"/>
      <c r="D76" s="721"/>
      <c r="E76" s="721"/>
      <c r="F76" s="721"/>
      <c r="G76" s="721"/>
      <c r="H76" s="721"/>
      <c r="I76" s="721"/>
      <c r="J76" s="721"/>
      <c r="K76" s="721"/>
      <c r="L76" s="721"/>
      <c r="M76" s="721"/>
      <c r="N76" s="721"/>
      <c r="O76" s="721"/>
      <c r="P76" s="721"/>
      <c r="Q76" s="2"/>
      <c r="T76" s="1438"/>
      <c r="AI76" s="2212"/>
      <c r="AJ76" s="2201" t="s">
        <v>14</v>
      </c>
      <c r="AK76" s="2202">
        <v>68.438388600000664</v>
      </c>
      <c r="AL76" s="2203">
        <v>61.890815299999971</v>
      </c>
      <c r="AM76" s="2204">
        <v>68.974783900000133</v>
      </c>
      <c r="AN76" s="2203">
        <v>68.402144099999774</v>
      </c>
      <c r="AO76" s="2204">
        <v>71.316062299999984</v>
      </c>
      <c r="AP76" s="2203">
        <v>69.993434199999811</v>
      </c>
      <c r="AQ76" s="2203">
        <v>72.200615800000506</v>
      </c>
      <c r="AR76" s="2203">
        <v>71.295594599999717</v>
      </c>
      <c r="AS76" s="2203">
        <v>70.977557599999969</v>
      </c>
      <c r="AT76" s="2203">
        <v>73.056130700000296</v>
      </c>
      <c r="AU76" s="2203">
        <v>71.083094500000286</v>
      </c>
      <c r="AV76" s="2203">
        <v>72.771757600000072</v>
      </c>
      <c r="AW76" s="2205">
        <v>840.40037920000498</v>
      </c>
      <c r="AX76" s="1770"/>
    </row>
    <row r="77" spans="2:50" ht="18.75" customHeight="1">
      <c r="B77" s="60" t="s">
        <v>146</v>
      </c>
      <c r="C77" s="22"/>
      <c r="D77" s="721"/>
      <c r="E77" s="721"/>
      <c r="F77" s="721"/>
      <c r="G77" s="721"/>
      <c r="H77" s="721"/>
      <c r="I77" s="721"/>
      <c r="J77" s="721"/>
      <c r="K77" s="721"/>
      <c r="L77" s="721"/>
      <c r="M77" s="721"/>
      <c r="N77" s="721"/>
      <c r="O77" s="721"/>
      <c r="P77" s="721"/>
      <c r="Q77" s="2"/>
      <c r="T77" s="1438"/>
      <c r="AI77" s="2212"/>
      <c r="AJ77" s="2201" t="s">
        <v>16</v>
      </c>
      <c r="AK77" s="2202">
        <v>121.58749283000004</v>
      </c>
      <c r="AL77" s="2203">
        <v>112.0112421500003</v>
      </c>
      <c r="AM77" s="2204">
        <v>123.82534462000015</v>
      </c>
      <c r="AN77" s="2203">
        <v>111.54392525999982</v>
      </c>
      <c r="AO77" s="2204">
        <v>106.37476179000002</v>
      </c>
      <c r="AP77" s="2203">
        <v>103.39157675999991</v>
      </c>
      <c r="AQ77" s="2203">
        <v>101.81584056999972</v>
      </c>
      <c r="AR77" s="2203">
        <v>99.171094189999934</v>
      </c>
      <c r="AS77" s="2203">
        <v>98.978968300000176</v>
      </c>
      <c r="AT77" s="2203">
        <v>105.61270635000008</v>
      </c>
      <c r="AU77" s="2203">
        <v>106.98616275000012</v>
      </c>
      <c r="AV77" s="2203">
        <v>114.2214410499996</v>
      </c>
      <c r="AW77" s="2205">
        <v>1305.5205566199879</v>
      </c>
      <c r="AX77" s="1770"/>
    </row>
    <row r="78" spans="2:50" ht="18.75" customHeight="1">
      <c r="B78" s="60"/>
      <c r="C78" s="22"/>
      <c r="D78" s="721"/>
      <c r="E78" s="721"/>
      <c r="F78" s="721"/>
      <c r="G78" s="721"/>
      <c r="H78" s="721"/>
      <c r="I78" s="721"/>
      <c r="J78" s="721"/>
      <c r="K78" s="721"/>
      <c r="L78" s="721"/>
      <c r="M78" s="721"/>
      <c r="N78" s="721"/>
      <c r="O78" s="721"/>
      <c r="P78" s="721"/>
      <c r="Q78" s="2"/>
      <c r="T78" s="1438"/>
      <c r="AI78" s="2212"/>
      <c r="AJ78" s="2201" t="s">
        <v>19</v>
      </c>
      <c r="AK78" s="2202">
        <v>65.781796329999992</v>
      </c>
      <c r="AL78" s="2203">
        <v>61.537343730000217</v>
      </c>
      <c r="AM78" s="2204">
        <v>65.262930239999761</v>
      </c>
      <c r="AN78" s="2203">
        <v>60.496114010000269</v>
      </c>
      <c r="AO78" s="2204">
        <v>63.063113569999977</v>
      </c>
      <c r="AP78" s="2203">
        <v>60.641859810000078</v>
      </c>
      <c r="AQ78" s="2203">
        <v>61.429789599999872</v>
      </c>
      <c r="AR78" s="2203">
        <v>60.901082569999964</v>
      </c>
      <c r="AS78" s="2203">
        <v>60.247193479999879</v>
      </c>
      <c r="AT78" s="2203">
        <v>62.143323610000046</v>
      </c>
      <c r="AU78" s="2203">
        <v>61.017560459999849</v>
      </c>
      <c r="AV78" s="2203">
        <v>66.259235620000126</v>
      </c>
      <c r="AW78" s="2205">
        <v>748.78134303001434</v>
      </c>
      <c r="AX78" s="1770"/>
    </row>
    <row r="79" spans="2:50" ht="18.75" customHeight="1" thickBot="1">
      <c r="B79" s="60"/>
      <c r="C79" s="22"/>
      <c r="D79" s="721"/>
      <c r="E79" s="721"/>
      <c r="F79" s="721"/>
      <c r="G79" s="721"/>
      <c r="H79" s="721"/>
      <c r="I79" s="721"/>
      <c r="J79" s="721"/>
      <c r="K79" s="721"/>
      <c r="L79" s="721"/>
      <c r="M79" s="721"/>
      <c r="N79" s="721"/>
      <c r="O79" s="721"/>
      <c r="P79" s="721"/>
      <c r="Q79" s="2"/>
      <c r="T79" s="1438"/>
      <c r="AI79" s="2212"/>
      <c r="AJ79" s="2201" t="s">
        <v>275</v>
      </c>
      <c r="AK79" s="2202">
        <v>344.88126599999998</v>
      </c>
      <c r="AL79" s="2203">
        <v>311.75899000000004</v>
      </c>
      <c r="AM79" s="2204">
        <v>348.89062000000001</v>
      </c>
      <c r="AN79" s="2203">
        <v>350.76070900000002</v>
      </c>
      <c r="AO79" s="2204">
        <v>344.66466200000002</v>
      </c>
      <c r="AP79" s="2203">
        <v>353.66780600000004</v>
      </c>
      <c r="AQ79" s="2203">
        <v>366.25116799999995</v>
      </c>
      <c r="AR79" s="2203">
        <v>354.93112300000001</v>
      </c>
      <c r="AS79" s="2203">
        <v>330.81193400000001</v>
      </c>
      <c r="AT79" s="2203">
        <v>360.84025099999997</v>
      </c>
      <c r="AU79" s="2203">
        <v>316.31703099999999</v>
      </c>
      <c r="AV79" s="2203">
        <v>369.77407599999998</v>
      </c>
      <c r="AW79" s="2205">
        <v>4153.5496359999997</v>
      </c>
      <c r="AX79" s="1770"/>
    </row>
    <row r="80" spans="2:50" ht="18.75" customHeight="1">
      <c r="B80" s="16"/>
      <c r="C80" s="1915" t="s">
        <v>1</v>
      </c>
      <c r="D80" s="1917" t="s">
        <v>89</v>
      </c>
      <c r="E80" s="1913" t="s">
        <v>90</v>
      </c>
      <c r="F80" s="1913" t="s">
        <v>91</v>
      </c>
      <c r="G80" s="1913" t="s">
        <v>92</v>
      </c>
      <c r="H80" s="1913" t="s">
        <v>93</v>
      </c>
      <c r="I80" s="1913" t="s">
        <v>94</v>
      </c>
      <c r="J80" s="1913" t="s">
        <v>96</v>
      </c>
      <c r="K80" s="1913" t="s">
        <v>97</v>
      </c>
      <c r="L80" s="1913" t="s">
        <v>98</v>
      </c>
      <c r="M80" s="1913" t="s">
        <v>99</v>
      </c>
      <c r="N80" s="1913" t="s">
        <v>100</v>
      </c>
      <c r="O80" s="1913" t="s">
        <v>101</v>
      </c>
      <c r="P80" s="1674" t="s">
        <v>141</v>
      </c>
      <c r="Q80" s="2"/>
      <c r="T80" s="1438"/>
      <c r="AI80" s="2212"/>
      <c r="AJ80" s="2201" t="s">
        <v>20</v>
      </c>
      <c r="AK80" s="2202">
        <v>34.936828299999931</v>
      </c>
      <c r="AL80" s="2203">
        <v>31.641033100000005</v>
      </c>
      <c r="AM80" s="2204">
        <v>33.870741810000006</v>
      </c>
      <c r="AN80" s="2203">
        <v>32.44961127000002</v>
      </c>
      <c r="AO80" s="2204">
        <v>32.126502359999975</v>
      </c>
      <c r="AP80" s="2203">
        <v>31.547481940000019</v>
      </c>
      <c r="AQ80" s="2203">
        <v>31.501345370000031</v>
      </c>
      <c r="AR80" s="2203">
        <v>32.040136820000065</v>
      </c>
      <c r="AS80" s="2203">
        <v>31.249585289999978</v>
      </c>
      <c r="AT80" s="2203">
        <v>32.639239690000053</v>
      </c>
      <c r="AU80" s="2203">
        <v>33.00722262</v>
      </c>
      <c r="AV80" s="2203">
        <v>35.218289340000013</v>
      </c>
      <c r="AW80" s="2205">
        <v>392.22801790999898</v>
      </c>
      <c r="AX80" s="1770"/>
    </row>
    <row r="81" spans="2:51" ht="18.75" customHeight="1" thickBot="1">
      <c r="B81" s="16"/>
      <c r="C81" s="1916"/>
      <c r="D81" s="1918"/>
      <c r="E81" s="1914"/>
      <c r="F81" s="1914"/>
      <c r="G81" s="1914"/>
      <c r="H81" s="1914"/>
      <c r="I81" s="1914"/>
      <c r="J81" s="1914"/>
      <c r="K81" s="1914"/>
      <c r="L81" s="1914"/>
      <c r="M81" s="1914"/>
      <c r="N81" s="1914"/>
      <c r="O81" s="1914"/>
      <c r="P81" s="1675" t="s">
        <v>69</v>
      </c>
      <c r="Q81" s="2"/>
      <c r="T81" s="1438"/>
      <c r="AI81" s="2212"/>
      <c r="AJ81" s="2201" t="s">
        <v>348</v>
      </c>
      <c r="AK81" s="2202">
        <v>0.11998120000000001</v>
      </c>
      <c r="AL81" s="2203">
        <v>9.6717999999999998E-2</v>
      </c>
      <c r="AM81" s="2204">
        <v>0.10981129999999999</v>
      </c>
      <c r="AN81" s="2203">
        <v>0.1181249</v>
      </c>
      <c r="AO81" s="2204">
        <v>0.12442759999999999</v>
      </c>
      <c r="AP81" s="2203">
        <v>0.1214471</v>
      </c>
      <c r="AQ81" s="2203">
        <v>0.12488210000000001</v>
      </c>
      <c r="AR81" s="2203">
        <v>0.12657650000000001</v>
      </c>
      <c r="AS81" s="2203">
        <v>0.12749830000000004</v>
      </c>
      <c r="AT81" s="2203">
        <v>0.13956249999999998</v>
      </c>
      <c r="AU81" s="2203">
        <v>0.13773839999999998</v>
      </c>
      <c r="AV81" s="2203">
        <v>0.13595789999999999</v>
      </c>
      <c r="AW81" s="2205">
        <v>1.4827257999999996</v>
      </c>
      <c r="AX81" s="1770"/>
    </row>
    <row r="82" spans="2:51" ht="18.75" customHeight="1">
      <c r="B82" s="16"/>
      <c r="C82" s="722" t="s">
        <v>50</v>
      </c>
      <c r="D82" s="723">
        <f>+D37+D72</f>
        <v>3979.0904449599989</v>
      </c>
      <c r="E82" s="724">
        <f>+E37+E72</f>
        <v>3759.6782387300018</v>
      </c>
      <c r="F82" s="724">
        <f t="shared" ref="F82:N82" si="6">+F37+F72</f>
        <v>4097.5461344000041</v>
      </c>
      <c r="G82" s="724">
        <f t="shared" si="6"/>
        <v>3937.1783747900017</v>
      </c>
      <c r="H82" s="724">
        <f t="shared" si="6"/>
        <v>4043.3823866500002</v>
      </c>
      <c r="I82" s="724">
        <f t="shared" si="6"/>
        <v>3883.0358151200007</v>
      </c>
      <c r="J82" s="724">
        <f t="shared" si="6"/>
        <v>3928.6157776000009</v>
      </c>
      <c r="K82" s="724">
        <f t="shared" si="6"/>
        <v>3950.1720363399972</v>
      </c>
      <c r="L82" s="724">
        <f t="shared" si="6"/>
        <v>3844.0992391699997</v>
      </c>
      <c r="M82" s="724">
        <f t="shared" si="6"/>
        <v>3990.073319160002</v>
      </c>
      <c r="N82" s="724">
        <f t="shared" si="6"/>
        <v>3939.8471377399965</v>
      </c>
      <c r="O82" s="724">
        <f>+O37+O72</f>
        <v>4068.0190143200007</v>
      </c>
      <c r="P82" s="724">
        <f>P37+P72</f>
        <v>47420.737918980005</v>
      </c>
      <c r="Q82" s="2"/>
      <c r="T82" s="1438"/>
      <c r="AI82" s="2212"/>
      <c r="AJ82" s="2201" t="s">
        <v>353</v>
      </c>
      <c r="AK82" s="2202">
        <v>3.7070331999999997</v>
      </c>
      <c r="AL82" s="2203">
        <v>3.7344992000000001</v>
      </c>
      <c r="AM82" s="2204">
        <v>4.3990737000000006</v>
      </c>
      <c r="AN82" s="2203">
        <v>4.1566443999999994</v>
      </c>
      <c r="AO82" s="2204">
        <v>4.5160744000000008</v>
      </c>
      <c r="AP82" s="2203">
        <v>4.2637385999999999</v>
      </c>
      <c r="AQ82" s="2203">
        <v>4.1252434999999998</v>
      </c>
      <c r="AR82" s="2203">
        <v>3.9397038000000002</v>
      </c>
      <c r="AS82" s="2203">
        <v>3.8174485000000002</v>
      </c>
      <c r="AT82" s="2203">
        <v>3.8621037000000005</v>
      </c>
      <c r="AU82" s="2203">
        <v>4.0044937000000003</v>
      </c>
      <c r="AV82" s="2203">
        <v>3.8516338999999999</v>
      </c>
      <c r="AW82" s="2205">
        <v>48.377690600000001</v>
      </c>
      <c r="AX82" s="1770"/>
    </row>
    <row r="83" spans="2:51" ht="18.75" customHeight="1"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"/>
      <c r="T83" s="1438"/>
      <c r="AI83" s="2212"/>
      <c r="AJ83" s="2201" t="s">
        <v>277</v>
      </c>
      <c r="AK83" s="2202">
        <v>1.6732830000000001</v>
      </c>
      <c r="AL83" s="2203">
        <v>1.8525224000000002</v>
      </c>
      <c r="AM83" s="2204">
        <v>1.8910039999999999</v>
      </c>
      <c r="AN83" s="2203">
        <v>1.5988548999999999</v>
      </c>
      <c r="AO83" s="2204">
        <v>1.3978863000000001</v>
      </c>
      <c r="AP83" s="2203">
        <v>1.3445944000000001</v>
      </c>
      <c r="AQ83" s="2203">
        <v>1.3572236</v>
      </c>
      <c r="AR83" s="2203">
        <v>1.3004143000000001</v>
      </c>
      <c r="AS83" s="2203">
        <v>1.3866716000000001</v>
      </c>
      <c r="AT83" s="2203">
        <v>1.3476632</v>
      </c>
      <c r="AU83" s="2203">
        <v>1.4529802000000003</v>
      </c>
      <c r="AV83" s="2203">
        <v>1.6293883</v>
      </c>
      <c r="AW83" s="2205">
        <v>18.232486200000004</v>
      </c>
      <c r="AX83" s="1770"/>
    </row>
    <row r="84" spans="2:51" ht="18.75" customHeight="1"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"/>
      <c r="T84" s="1438"/>
      <c r="AI84" s="2212"/>
      <c r="AJ84" s="2201" t="s">
        <v>354</v>
      </c>
      <c r="AK84" s="2202">
        <v>26.466378100000004</v>
      </c>
      <c r="AL84" s="2203">
        <v>24.0114652</v>
      </c>
      <c r="AM84" s="2204">
        <v>27.506074999999999</v>
      </c>
      <c r="AN84" s="2203">
        <v>27.677523400000005</v>
      </c>
      <c r="AO84" s="2204">
        <v>25.397669099999998</v>
      </c>
      <c r="AP84" s="2203">
        <v>28.144695600000002</v>
      </c>
      <c r="AQ84" s="2203">
        <v>28.130634200000003</v>
      </c>
      <c r="AR84" s="2203">
        <v>26.643142799999996</v>
      </c>
      <c r="AS84" s="2203">
        <v>25.491612500000002</v>
      </c>
      <c r="AT84" s="2203">
        <v>27.572545300000005</v>
      </c>
      <c r="AU84" s="2203">
        <v>27.272351600000007</v>
      </c>
      <c r="AV84" s="2203">
        <v>24.776588200000003</v>
      </c>
      <c r="AW84" s="2205">
        <v>319.0906810000003</v>
      </c>
      <c r="AX84" s="1770"/>
    </row>
    <row r="85" spans="2:51" ht="18.75" customHeight="1"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"/>
      <c r="AI85" s="2212"/>
      <c r="AJ85" s="2201" t="s">
        <v>52</v>
      </c>
      <c r="AK85" s="2202">
        <v>12.520992</v>
      </c>
      <c r="AL85" s="2203">
        <v>12.256603000000002</v>
      </c>
      <c r="AM85" s="2204">
        <v>10.950495999999998</v>
      </c>
      <c r="AN85" s="2203">
        <v>9.5888359999999988</v>
      </c>
      <c r="AO85" s="2204">
        <v>18.218659000000002</v>
      </c>
      <c r="AP85" s="2203">
        <v>14.386614</v>
      </c>
      <c r="AQ85" s="2203">
        <v>10.423030999999998</v>
      </c>
      <c r="AR85" s="2203">
        <v>10.078719</v>
      </c>
      <c r="AS85" s="2203">
        <v>10.676435</v>
      </c>
      <c r="AT85" s="2203">
        <v>12.277861</v>
      </c>
      <c r="AU85" s="2203">
        <v>18.295795000000002</v>
      </c>
      <c r="AV85" s="2203">
        <v>17.851293000000002</v>
      </c>
      <c r="AW85" s="2205">
        <v>157.52533400000004</v>
      </c>
      <c r="AX85" s="1770"/>
    </row>
    <row r="86" spans="2:51" ht="18.75" customHeight="1">
      <c r="B86" s="22"/>
      <c r="C86" s="725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"/>
      <c r="AI86" s="2212"/>
      <c r="AJ86" s="2201" t="s">
        <v>314</v>
      </c>
      <c r="AK86" s="2202">
        <v>3.9979999999999998E-3</v>
      </c>
      <c r="AL86" s="2203">
        <v>3.7889999999999998E-3</v>
      </c>
      <c r="AM86" s="2204">
        <v>4.1260000000000003E-3</v>
      </c>
      <c r="AN86" s="2203">
        <v>4.0499999999999998E-3</v>
      </c>
      <c r="AO86" s="2204">
        <v>4.3899999999999998E-3</v>
      </c>
      <c r="AP86" s="2203">
        <v>4.1099999999999999E-3</v>
      </c>
      <c r="AQ86" s="2203">
        <v>4.4339999999999996E-3</v>
      </c>
      <c r="AR86" s="2203">
        <v>3.5539999999999999E-3</v>
      </c>
      <c r="AS86" s="2203">
        <v>4.0600000000000002E-3</v>
      </c>
      <c r="AT86" s="2203">
        <v>4.2180000000000004E-3</v>
      </c>
      <c r="AU86" s="2203">
        <v>4.1729999999999996E-3</v>
      </c>
      <c r="AV86" s="2203">
        <v>4.2079999999999999E-3</v>
      </c>
      <c r="AW86" s="2205">
        <v>4.9110000000000001E-2</v>
      </c>
      <c r="AX86" s="1770"/>
    </row>
    <row r="87" spans="2:51" ht="18.75" customHeight="1"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AI87" s="2212"/>
      <c r="AJ87" s="2201" t="s">
        <v>53</v>
      </c>
      <c r="AK87" s="2202">
        <v>49.866226999999995</v>
      </c>
      <c r="AL87" s="2203">
        <v>52.936801000000017</v>
      </c>
      <c r="AM87" s="2204">
        <v>55.906322999999993</v>
      </c>
      <c r="AN87" s="2203">
        <v>53.925790399999997</v>
      </c>
      <c r="AO87" s="2204">
        <v>53.4721403</v>
      </c>
      <c r="AP87" s="2203">
        <v>53.09058060000001</v>
      </c>
      <c r="AQ87" s="2203">
        <v>50.541961799999996</v>
      </c>
      <c r="AR87" s="2203">
        <v>50.168317900000005</v>
      </c>
      <c r="AS87" s="2203">
        <v>48.100563999999999</v>
      </c>
      <c r="AT87" s="2203">
        <v>53.715763599999995</v>
      </c>
      <c r="AU87" s="2203">
        <v>53.398693000000009</v>
      </c>
      <c r="AV87" s="2203">
        <v>53.987111499999997</v>
      </c>
      <c r="AW87" s="2205">
        <v>629.11027409999997</v>
      </c>
      <c r="AX87" s="1770"/>
    </row>
    <row r="88" spans="2:51" ht="18.75" customHeight="1"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AI88" s="2212"/>
      <c r="AJ88" s="2201" t="s">
        <v>269</v>
      </c>
      <c r="AK88" s="2202">
        <v>0.26697010000000004</v>
      </c>
      <c r="AL88" s="2203">
        <v>0.24490119999999996</v>
      </c>
      <c r="AM88" s="2204">
        <v>0.26819220000000005</v>
      </c>
      <c r="AN88" s="2203">
        <v>0.29553440000000009</v>
      </c>
      <c r="AO88" s="2204">
        <v>0.30807120000000005</v>
      </c>
      <c r="AP88" s="2203">
        <v>0.29562080000000018</v>
      </c>
      <c r="AQ88" s="2203">
        <v>0.29020349999999995</v>
      </c>
      <c r="AR88" s="2203">
        <v>0.31631819999999994</v>
      </c>
      <c r="AS88" s="2203">
        <v>0.30320220000000009</v>
      </c>
      <c r="AT88" s="2203">
        <v>0.30444049999999984</v>
      </c>
      <c r="AU88" s="2203">
        <v>0.30396980000000007</v>
      </c>
      <c r="AV88" s="2203">
        <v>0.29339789999999993</v>
      </c>
      <c r="AW88" s="2205">
        <v>3.4908220000000045</v>
      </c>
      <c r="AX88" s="1770"/>
    </row>
    <row r="89" spans="2:51" ht="18.75" customHeight="1"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S89" s="1438"/>
      <c r="T89" s="1438"/>
      <c r="U89" s="1416"/>
      <c r="AI89" s="2212"/>
      <c r="AJ89" s="2201" t="s">
        <v>22</v>
      </c>
      <c r="AK89" s="2202">
        <v>2.0593320000000008</v>
      </c>
      <c r="AL89" s="2203">
        <v>1.9913231999999992</v>
      </c>
      <c r="AM89" s="2204">
        <v>1.0033999700000005</v>
      </c>
      <c r="AN89" s="2203">
        <v>1.0171999600000001</v>
      </c>
      <c r="AO89" s="2204">
        <v>0.9915000300000002</v>
      </c>
      <c r="AP89" s="2203">
        <v>0.96329998000000006</v>
      </c>
      <c r="AQ89" s="2203">
        <v>0.92919998000000048</v>
      </c>
      <c r="AR89" s="2203">
        <v>0.93369999000000004</v>
      </c>
      <c r="AS89" s="2203">
        <v>0.94829995000000034</v>
      </c>
      <c r="AT89" s="2203">
        <v>0.99130005000000021</v>
      </c>
      <c r="AU89" s="2203">
        <v>1.0100000399999998</v>
      </c>
      <c r="AV89" s="2203">
        <v>1.18000007</v>
      </c>
      <c r="AW89" s="2205">
        <v>14.018555219999984</v>
      </c>
      <c r="AX89" s="1770"/>
      <c r="AY89" s="1439"/>
    </row>
    <row r="90" spans="2:51" ht="18.75" customHeight="1"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S90" s="1438"/>
      <c r="U90" s="1416" t="s">
        <v>147</v>
      </c>
      <c r="AI90" s="2212"/>
      <c r="AJ90" s="2201" t="s">
        <v>24</v>
      </c>
      <c r="AK90" s="2202">
        <v>2.2597018999999987</v>
      </c>
      <c r="AL90" s="2203">
        <v>2.0302382000000017</v>
      </c>
      <c r="AM90" s="2204">
        <v>2.2077080000000033</v>
      </c>
      <c r="AN90" s="2203">
        <v>2.3252407000000006</v>
      </c>
      <c r="AO90" s="2204">
        <v>2.4611375999999985</v>
      </c>
      <c r="AP90" s="2203">
        <v>2.4648455000000027</v>
      </c>
      <c r="AQ90" s="2203">
        <v>2.2671945999999989</v>
      </c>
      <c r="AR90" s="2203">
        <v>2.357591200000003</v>
      </c>
      <c r="AS90" s="2203">
        <v>2.5035444000000004</v>
      </c>
      <c r="AT90" s="2203">
        <v>2.6125488000000043</v>
      </c>
      <c r="AU90" s="2203">
        <v>3.0730557000000029</v>
      </c>
      <c r="AV90" s="2203">
        <v>2.8383044999999996</v>
      </c>
      <c r="AW90" s="2205">
        <v>29.401111100000001</v>
      </c>
      <c r="AX90" s="1770"/>
      <c r="AY90" s="1439"/>
    </row>
    <row r="91" spans="2:51" ht="18.75" customHeight="1"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S91" s="1440"/>
      <c r="T91" s="1405"/>
      <c r="U91" s="1405" t="s">
        <v>108</v>
      </c>
      <c r="V91" s="1405" t="s">
        <v>109</v>
      </c>
      <c r="W91" s="1405" t="s">
        <v>110</v>
      </c>
      <c r="X91" s="1405" t="s">
        <v>111</v>
      </c>
      <c r="Y91" s="1405" t="s">
        <v>112</v>
      </c>
      <c r="Z91" s="1405" t="s">
        <v>113</v>
      </c>
      <c r="AA91" s="1405" t="s">
        <v>114</v>
      </c>
      <c r="AB91" s="1405" t="s">
        <v>115</v>
      </c>
      <c r="AC91" s="1405" t="s">
        <v>116</v>
      </c>
      <c r="AD91" s="1405" t="s">
        <v>117</v>
      </c>
      <c r="AE91" s="1405" t="s">
        <v>118</v>
      </c>
      <c r="AF91" s="1405" t="s">
        <v>119</v>
      </c>
      <c r="AG91" s="1329" t="s">
        <v>73</v>
      </c>
      <c r="AI91" s="2212"/>
      <c r="AJ91" s="2201" t="s">
        <v>26</v>
      </c>
      <c r="AK91" s="2202">
        <v>1.3230985000000002</v>
      </c>
      <c r="AL91" s="2203">
        <v>1.3589486000000002</v>
      </c>
      <c r="AM91" s="2204">
        <v>1.1802988000000001</v>
      </c>
      <c r="AN91" s="2203">
        <v>1.292696499999999</v>
      </c>
      <c r="AO91" s="2204">
        <v>1.3961037999999999</v>
      </c>
      <c r="AP91" s="2203">
        <v>1.3631226999999995</v>
      </c>
      <c r="AQ91" s="2203">
        <v>1.2652984000000005</v>
      </c>
      <c r="AR91" s="2203">
        <v>1.3318114000000001</v>
      </c>
      <c r="AS91" s="2203">
        <v>1.4128324000000001</v>
      </c>
      <c r="AT91" s="2203">
        <v>1.4204959999999998</v>
      </c>
      <c r="AU91" s="2203">
        <v>1.4658914999999995</v>
      </c>
      <c r="AV91" s="2203">
        <v>1.4357291999999995</v>
      </c>
      <c r="AW91" s="2205">
        <v>16.246327799999989</v>
      </c>
      <c r="AX91" s="1770"/>
      <c r="AY91" s="1439"/>
    </row>
    <row r="92" spans="2:51" ht="18.75" customHeight="1"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S92" s="1440"/>
      <c r="T92" s="1329" t="s">
        <v>249</v>
      </c>
      <c r="U92" s="1405">
        <f>D24</f>
        <v>417.1681759999999</v>
      </c>
      <c r="V92" s="1405">
        <f t="shared" ref="V92:AF92" si="7">E24</f>
        <v>390.04017539999978</v>
      </c>
      <c r="W92" s="1405">
        <f t="shared" si="7"/>
        <v>447.58768909999969</v>
      </c>
      <c r="X92" s="1405">
        <f t="shared" si="7"/>
        <v>427.16051939999966</v>
      </c>
      <c r="Y92" s="1405">
        <f t="shared" si="7"/>
        <v>461.1033521</v>
      </c>
      <c r="Z92" s="1405">
        <f t="shared" si="7"/>
        <v>444.21651900000018</v>
      </c>
      <c r="AA92" s="1405">
        <f t="shared" si="7"/>
        <v>448.5748556999996</v>
      </c>
      <c r="AB92" s="1405">
        <f t="shared" si="7"/>
        <v>461.14211360000007</v>
      </c>
      <c r="AC92" s="1405">
        <f t="shared" si="7"/>
        <v>445.95015499999971</v>
      </c>
      <c r="AD92" s="1405">
        <f t="shared" si="7"/>
        <v>464.53438740000018</v>
      </c>
      <c r="AE92" s="1405">
        <f t="shared" si="7"/>
        <v>439.58117689999995</v>
      </c>
      <c r="AF92" s="1405">
        <f t="shared" si="7"/>
        <v>459.14922820000032</v>
      </c>
      <c r="AG92" s="1405">
        <f>SUM(U92:AF92)</f>
        <v>5306.2083477999986</v>
      </c>
      <c r="AI92" s="2212"/>
      <c r="AJ92" s="2201" t="s">
        <v>238</v>
      </c>
      <c r="AK92" s="2202">
        <v>596.18959720000112</v>
      </c>
      <c r="AL92" s="2203">
        <v>592.1881278600016</v>
      </c>
      <c r="AM92" s="2204">
        <v>618.02774540000382</v>
      </c>
      <c r="AN92" s="2203">
        <v>580.32907480000028</v>
      </c>
      <c r="AO92" s="2204">
        <v>584.38704869999913</v>
      </c>
      <c r="AP92" s="2203">
        <v>543.5855901000009</v>
      </c>
      <c r="AQ92" s="2203">
        <v>543.82657310000218</v>
      </c>
      <c r="AR92" s="2203">
        <v>553.89835319999725</v>
      </c>
      <c r="AS92" s="2203">
        <v>548.31318180000017</v>
      </c>
      <c r="AT92" s="2203">
        <v>556.64823769999987</v>
      </c>
      <c r="AU92" s="2203">
        <v>561.81542069999784</v>
      </c>
      <c r="AV92" s="2203">
        <v>560.93803220999996</v>
      </c>
      <c r="AW92" s="2205">
        <v>6840.1469827700148</v>
      </c>
      <c r="AX92" s="1770"/>
      <c r="AY92" s="1439"/>
    </row>
    <row r="93" spans="2:51" ht="18.75" customHeight="1"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S93" s="1438"/>
      <c r="T93" s="1329" t="s">
        <v>242</v>
      </c>
      <c r="U93" s="1441">
        <f>D22</f>
        <v>456.41438099999988</v>
      </c>
      <c r="V93" s="1441">
        <f t="shared" ref="V93:AF93" si="8">E22</f>
        <v>415.48062659999971</v>
      </c>
      <c r="W93" s="1441">
        <f t="shared" si="8"/>
        <v>454.86780729999992</v>
      </c>
      <c r="X93" s="1441">
        <f t="shared" si="8"/>
        <v>422.00224889999998</v>
      </c>
      <c r="Y93" s="1441">
        <f t="shared" si="8"/>
        <v>480.35930299999978</v>
      </c>
      <c r="Z93" s="1441">
        <f t="shared" si="8"/>
        <v>434.79931950000008</v>
      </c>
      <c r="AA93" s="1441">
        <f t="shared" si="8"/>
        <v>451.26126960000005</v>
      </c>
      <c r="AB93" s="1441">
        <f t="shared" si="8"/>
        <v>455.03029949999984</v>
      </c>
      <c r="AC93" s="1441">
        <f t="shared" si="8"/>
        <v>451.04372270000022</v>
      </c>
      <c r="AD93" s="1441">
        <f t="shared" si="8"/>
        <v>439.65208930000017</v>
      </c>
      <c r="AE93" s="1441">
        <f t="shared" si="8"/>
        <v>440.57212199999935</v>
      </c>
      <c r="AF93" s="1441">
        <f t="shared" si="8"/>
        <v>454.50449789999976</v>
      </c>
      <c r="AG93" s="1405">
        <f>SUM(U93:AF93)</f>
        <v>5355.9876872999985</v>
      </c>
      <c r="AI93" s="2212"/>
      <c r="AJ93" s="2201" t="s">
        <v>242</v>
      </c>
      <c r="AK93" s="2202">
        <v>456.41438099999988</v>
      </c>
      <c r="AL93" s="2203">
        <v>415.48062659999971</v>
      </c>
      <c r="AM93" s="2204">
        <v>454.86780729999992</v>
      </c>
      <c r="AN93" s="2203">
        <v>422.00224889999998</v>
      </c>
      <c r="AO93" s="2204">
        <v>480.35930299999978</v>
      </c>
      <c r="AP93" s="2203">
        <v>434.79931950000008</v>
      </c>
      <c r="AQ93" s="2203">
        <v>451.26126960000005</v>
      </c>
      <c r="AR93" s="2203">
        <v>455.03029949999984</v>
      </c>
      <c r="AS93" s="2203">
        <v>451.04372270000022</v>
      </c>
      <c r="AT93" s="2203">
        <v>439.65208930000017</v>
      </c>
      <c r="AU93" s="2203">
        <v>440.57212199999935</v>
      </c>
      <c r="AV93" s="2203">
        <v>454.50449789999976</v>
      </c>
      <c r="AW93" s="2205">
        <v>5355.9876873000057</v>
      </c>
      <c r="AX93" s="1770"/>
    </row>
    <row r="94" spans="2:51" ht="18.75" customHeight="1"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S94" s="1438"/>
      <c r="T94" s="1329" t="s">
        <v>136</v>
      </c>
      <c r="U94" s="1441">
        <f>D29</f>
        <v>373.45614500000016</v>
      </c>
      <c r="V94" s="1441">
        <f t="shared" ref="V94:AF94" si="9">E29</f>
        <v>309.13003300000014</v>
      </c>
      <c r="W94" s="1441">
        <f t="shared" si="9"/>
        <v>399.20832600000011</v>
      </c>
      <c r="X94" s="1441">
        <f t="shared" si="9"/>
        <v>389.04615300000017</v>
      </c>
      <c r="Y94" s="1441">
        <f t="shared" si="9"/>
        <v>407.20655400000004</v>
      </c>
      <c r="Z94" s="1441">
        <f t="shared" si="9"/>
        <v>396.08024899999998</v>
      </c>
      <c r="AA94" s="1441">
        <f t="shared" si="9"/>
        <v>393.47776999999996</v>
      </c>
      <c r="AB94" s="1441">
        <f t="shared" si="9"/>
        <v>395.98390500000011</v>
      </c>
      <c r="AC94" s="1441">
        <f t="shared" si="9"/>
        <v>358.1530019999999</v>
      </c>
      <c r="AD94" s="1441">
        <f t="shared" si="9"/>
        <v>394.02413500000006</v>
      </c>
      <c r="AE94" s="1441">
        <f t="shared" si="9"/>
        <v>387.51163899999966</v>
      </c>
      <c r="AF94" s="1441">
        <f t="shared" si="9"/>
        <v>395.21071699999993</v>
      </c>
      <c r="AG94" s="1405">
        <f>SUM(U94:AF94)</f>
        <v>4598.4886280000001</v>
      </c>
      <c r="AI94" s="2212"/>
      <c r="AJ94" s="2201" t="s">
        <v>243</v>
      </c>
      <c r="AK94" s="2202">
        <v>8.1145862999999991</v>
      </c>
      <c r="AL94" s="2203">
        <v>9.1339021999999996</v>
      </c>
      <c r="AM94" s="2204">
        <v>9.9550494</v>
      </c>
      <c r="AN94" s="2203">
        <v>9.5054614000000015</v>
      </c>
      <c r="AO94" s="2204">
        <v>9.6178100000000004</v>
      </c>
      <c r="AP94" s="2203">
        <v>9.0826826000000001</v>
      </c>
      <c r="AQ94" s="2203">
        <v>8.8728201999999996</v>
      </c>
      <c r="AR94" s="2203">
        <v>8.8642265000000009</v>
      </c>
      <c r="AS94" s="2203">
        <v>8.6006667999999991</v>
      </c>
      <c r="AT94" s="2203">
        <v>9.2187080999999989</v>
      </c>
      <c r="AU94" s="2203">
        <v>8.2718111000000007</v>
      </c>
      <c r="AV94" s="2203">
        <v>9.2202951999999989</v>
      </c>
      <c r="AW94" s="2205">
        <v>108.4580198</v>
      </c>
      <c r="AX94" s="1770"/>
    </row>
    <row r="95" spans="2:51" ht="18.75" customHeight="1"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S95" s="1438"/>
      <c r="T95" s="1329" t="s">
        <v>250</v>
      </c>
      <c r="U95" s="1441">
        <f>D15</f>
        <v>344.88126599999998</v>
      </c>
      <c r="V95" s="1441">
        <f t="shared" ref="V95:AF95" si="10">E15</f>
        <v>311.75899000000004</v>
      </c>
      <c r="W95" s="1441">
        <f t="shared" si="10"/>
        <v>348.89062000000001</v>
      </c>
      <c r="X95" s="1441">
        <f t="shared" si="10"/>
        <v>350.76070900000002</v>
      </c>
      <c r="Y95" s="1441">
        <f t="shared" si="10"/>
        <v>344.66466200000002</v>
      </c>
      <c r="Z95" s="1441">
        <f t="shared" si="10"/>
        <v>353.66780600000004</v>
      </c>
      <c r="AA95" s="1441">
        <f t="shared" si="10"/>
        <v>366.25116799999995</v>
      </c>
      <c r="AB95" s="1441">
        <f t="shared" si="10"/>
        <v>354.93112300000001</v>
      </c>
      <c r="AC95" s="1441">
        <f t="shared" si="10"/>
        <v>330.81193400000001</v>
      </c>
      <c r="AD95" s="1441">
        <f t="shared" si="10"/>
        <v>360.84025099999997</v>
      </c>
      <c r="AE95" s="1441">
        <f t="shared" si="10"/>
        <v>316.31703099999999</v>
      </c>
      <c r="AF95" s="1441">
        <f t="shared" si="10"/>
        <v>369.77407599999998</v>
      </c>
      <c r="AG95" s="1405">
        <f>SUM(U95:AF95)</f>
        <v>4153.5496359999997</v>
      </c>
      <c r="AI95" s="2212"/>
      <c r="AJ95" s="2201" t="s">
        <v>355</v>
      </c>
      <c r="AK95" s="2202">
        <v>417.1681759999999</v>
      </c>
      <c r="AL95" s="2203">
        <v>390.04017539999978</v>
      </c>
      <c r="AM95" s="2204">
        <v>447.58768909999969</v>
      </c>
      <c r="AN95" s="2203">
        <v>427.16051939999966</v>
      </c>
      <c r="AO95" s="2204">
        <v>461.1033521</v>
      </c>
      <c r="AP95" s="2203">
        <v>444.21651900000018</v>
      </c>
      <c r="AQ95" s="2203">
        <v>448.5748556999996</v>
      </c>
      <c r="AR95" s="2203">
        <v>461.14211360000007</v>
      </c>
      <c r="AS95" s="2203">
        <v>445.95015499999971</v>
      </c>
      <c r="AT95" s="2203">
        <v>464.53438740000018</v>
      </c>
      <c r="AU95" s="2203">
        <v>439.58117689999995</v>
      </c>
      <c r="AV95" s="2203">
        <v>459.14922820000032</v>
      </c>
      <c r="AW95" s="2205">
        <v>5306.208347800004</v>
      </c>
      <c r="AX95" s="1770"/>
    </row>
    <row r="96" spans="2:51" ht="18.75" customHeight="1"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AI96" s="2212"/>
      <c r="AJ96" s="2201" t="s">
        <v>244</v>
      </c>
      <c r="AK96" s="2202">
        <v>3.8292716000000002</v>
      </c>
      <c r="AL96" s="2203">
        <v>3.7863009999999995</v>
      </c>
      <c r="AM96" s="2204">
        <v>5.1022432999999996</v>
      </c>
      <c r="AN96" s="2203">
        <v>5.1094497000000008</v>
      </c>
      <c r="AO96" s="2204">
        <v>5.8239525999999993</v>
      </c>
      <c r="AP96" s="2203">
        <v>6.0064656999999997</v>
      </c>
      <c r="AQ96" s="2203">
        <v>5.7096926000000003</v>
      </c>
      <c r="AR96" s="2203">
        <v>5.7273477000000002</v>
      </c>
      <c r="AS96" s="2203">
        <v>6.2660598000000007</v>
      </c>
      <c r="AT96" s="2203">
        <v>6.5683141000000003</v>
      </c>
      <c r="AU96" s="2203">
        <v>6.6327858000000006</v>
      </c>
      <c r="AV96" s="2203">
        <v>6.1114153999999985</v>
      </c>
      <c r="AW96" s="2205">
        <v>66.673299299999996</v>
      </c>
      <c r="AX96" s="1770"/>
      <c r="AY96" s="1442"/>
    </row>
    <row r="97" spans="2:51" ht="18.75" customHeight="1"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U97" s="1329" t="s">
        <v>148</v>
      </c>
      <c r="AI97" s="2212"/>
      <c r="AJ97" s="2201" t="s">
        <v>270</v>
      </c>
      <c r="AK97" s="2202">
        <v>157.49550940000009</v>
      </c>
      <c r="AL97" s="2203">
        <v>151.07692919999926</v>
      </c>
      <c r="AM97" s="2204">
        <v>157.87800759999951</v>
      </c>
      <c r="AN97" s="2203">
        <v>145.15194080000069</v>
      </c>
      <c r="AO97" s="2204">
        <v>155.75874210000109</v>
      </c>
      <c r="AP97" s="2203">
        <v>146.43069920000121</v>
      </c>
      <c r="AQ97" s="2203">
        <v>146.94606439999939</v>
      </c>
      <c r="AR97" s="2203">
        <v>143.33162180000085</v>
      </c>
      <c r="AS97" s="2203">
        <v>141.00000149999923</v>
      </c>
      <c r="AT97" s="2203">
        <v>148.5031969000004</v>
      </c>
      <c r="AU97" s="2203">
        <v>153.24809580000013</v>
      </c>
      <c r="AV97" s="2203">
        <v>161.05429600000016</v>
      </c>
      <c r="AW97" s="2205">
        <v>1807.8751047000028</v>
      </c>
      <c r="AX97" s="1770"/>
      <c r="AY97" s="1442"/>
    </row>
    <row r="98" spans="2:51" ht="18.75" customHeight="1"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U98" s="1405" t="s">
        <v>108</v>
      </c>
      <c r="V98" s="1405" t="s">
        <v>109</v>
      </c>
      <c r="W98" s="1405" t="s">
        <v>110</v>
      </c>
      <c r="X98" s="1405" t="s">
        <v>111</v>
      </c>
      <c r="Y98" s="1405" t="s">
        <v>112</v>
      </c>
      <c r="Z98" s="1405" t="s">
        <v>113</v>
      </c>
      <c r="AA98" s="1405" t="s">
        <v>114</v>
      </c>
      <c r="AB98" s="1405" t="s">
        <v>115</v>
      </c>
      <c r="AC98" s="1405" t="s">
        <v>116</v>
      </c>
      <c r="AD98" s="1405" t="s">
        <v>117</v>
      </c>
      <c r="AE98" s="1405" t="s">
        <v>118</v>
      </c>
      <c r="AF98" s="1405" t="s">
        <v>119</v>
      </c>
      <c r="AG98" s="1405" t="s">
        <v>73</v>
      </c>
      <c r="AI98" s="2212"/>
      <c r="AJ98" s="2201" t="s">
        <v>54</v>
      </c>
      <c r="AK98" s="2202">
        <v>9.1195589999999989</v>
      </c>
      <c r="AL98" s="2203">
        <v>8.7357310000000012</v>
      </c>
      <c r="AM98" s="2204">
        <v>9.9364810000000006</v>
      </c>
      <c r="AN98" s="2203">
        <v>9.6229180000000003</v>
      </c>
      <c r="AO98" s="2204">
        <v>9.9587719999999997</v>
      </c>
      <c r="AP98" s="2203">
        <v>9.881297</v>
      </c>
      <c r="AQ98" s="2203">
        <v>9.7858990000000006</v>
      </c>
      <c r="AR98" s="2203">
        <v>9.8809830000000005</v>
      </c>
      <c r="AS98" s="2203">
        <v>7.4785170000000001</v>
      </c>
      <c r="AT98" s="2203">
        <v>8.0196669999999983</v>
      </c>
      <c r="AU98" s="2203">
        <v>7.6335550000000012</v>
      </c>
      <c r="AV98" s="2203">
        <v>7.8798250000000003</v>
      </c>
      <c r="AW98" s="2205">
        <v>107.93320400000005</v>
      </c>
      <c r="AX98" s="1770"/>
      <c r="AY98" s="1442"/>
    </row>
    <row r="99" spans="2:51" ht="18.75" customHeight="1"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T99" s="1329" t="s">
        <v>30</v>
      </c>
      <c r="U99" s="1441">
        <f>D67</f>
        <v>528.92834836999828</v>
      </c>
      <c r="V99" s="1441">
        <f t="shared" ref="V99:AF99" si="11">E67</f>
        <v>557.41113842000038</v>
      </c>
      <c r="W99" s="1441">
        <f t="shared" si="11"/>
        <v>549.63314798000044</v>
      </c>
      <c r="X99" s="1441">
        <f t="shared" si="11"/>
        <v>535.61605576000079</v>
      </c>
      <c r="Y99" s="1441">
        <f t="shared" si="11"/>
        <v>505.00314330000043</v>
      </c>
      <c r="Z99" s="1441">
        <f t="shared" si="11"/>
        <v>497.81723191999913</v>
      </c>
      <c r="AA99" s="1441">
        <f t="shared" si="11"/>
        <v>496.83486839</v>
      </c>
      <c r="AB99" s="1441">
        <f t="shared" si="11"/>
        <v>498.54412387999935</v>
      </c>
      <c r="AC99" s="1441">
        <f t="shared" si="11"/>
        <v>499.50327576000097</v>
      </c>
      <c r="AD99" s="1441">
        <f t="shared" si="11"/>
        <v>495.69500677000093</v>
      </c>
      <c r="AE99" s="1441">
        <f t="shared" si="11"/>
        <v>502.36945005999911</v>
      </c>
      <c r="AF99" s="1441">
        <f t="shared" si="11"/>
        <v>509.45297273000045</v>
      </c>
      <c r="AG99" s="1443">
        <f t="shared" ref="AG99:AG104" si="12">SUM(U99:AF99)</f>
        <v>6176.808763340001</v>
      </c>
      <c r="AH99" s="1405"/>
      <c r="AI99" s="2212"/>
      <c r="AJ99" s="2201" t="s">
        <v>315</v>
      </c>
      <c r="AK99" s="2202">
        <v>0.48199510000000001</v>
      </c>
      <c r="AL99" s="2203">
        <v>0.21822520000000001</v>
      </c>
      <c r="AM99" s="2204">
        <v>0.26409500000000002</v>
      </c>
      <c r="AN99" s="2203">
        <v>0.37080239999999998</v>
      </c>
      <c r="AO99" s="2204">
        <v>0.70031120000000002</v>
      </c>
      <c r="AP99" s="2203">
        <v>0.87880289999999994</v>
      </c>
      <c r="AQ99" s="2203">
        <v>0.7588357</v>
      </c>
      <c r="AR99" s="2203">
        <v>0.74111599999999989</v>
      </c>
      <c r="AS99" s="2203">
        <v>0.76251290000000005</v>
      </c>
      <c r="AT99" s="2203">
        <v>0.75214729999999996</v>
      </c>
      <c r="AU99" s="2203">
        <v>0.89920679999999997</v>
      </c>
      <c r="AV99" s="2203">
        <v>1.0270789999999999</v>
      </c>
      <c r="AW99" s="2205">
        <v>7.8551295000000003</v>
      </c>
      <c r="AX99" s="1770"/>
      <c r="AY99" s="1442"/>
    </row>
    <row r="100" spans="2:51" ht="18.75" customHeight="1"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T100" s="1444" t="s">
        <v>239</v>
      </c>
      <c r="U100" s="1441">
        <f>D65</f>
        <v>596.18959720000112</v>
      </c>
      <c r="V100" s="1441">
        <f t="shared" ref="V100:AF100" si="13">E65</f>
        <v>592.1881278600016</v>
      </c>
      <c r="W100" s="1441">
        <f t="shared" si="13"/>
        <v>618.02774540000382</v>
      </c>
      <c r="X100" s="1441">
        <f t="shared" si="13"/>
        <v>580.32907480000028</v>
      </c>
      <c r="Y100" s="1441">
        <f t="shared" si="13"/>
        <v>584.38704869999913</v>
      </c>
      <c r="Z100" s="1441">
        <f t="shared" si="13"/>
        <v>543.5855901000009</v>
      </c>
      <c r="AA100" s="1441">
        <f t="shared" si="13"/>
        <v>543.82657310000218</v>
      </c>
      <c r="AB100" s="1441">
        <f t="shared" si="13"/>
        <v>553.89835319999725</v>
      </c>
      <c r="AC100" s="1441">
        <f t="shared" si="13"/>
        <v>548.31318180000017</v>
      </c>
      <c r="AD100" s="1441">
        <f t="shared" si="13"/>
        <v>556.64823769999987</v>
      </c>
      <c r="AE100" s="1441">
        <f t="shared" si="13"/>
        <v>561.81542069999784</v>
      </c>
      <c r="AF100" s="1441">
        <f t="shared" si="13"/>
        <v>560.93803220999996</v>
      </c>
      <c r="AG100" s="1443">
        <f t="shared" si="12"/>
        <v>6840.1469827700048</v>
      </c>
      <c r="AI100" s="2212"/>
      <c r="AJ100" s="2201" t="s">
        <v>316</v>
      </c>
      <c r="AK100" s="2202">
        <v>47.952712199999965</v>
      </c>
      <c r="AL100" s="2203">
        <v>44.021959900000013</v>
      </c>
      <c r="AM100" s="2204">
        <v>44.294746899999993</v>
      </c>
      <c r="AN100" s="2203">
        <v>40.561352299999982</v>
      </c>
      <c r="AO100" s="2204">
        <v>40.697014699999983</v>
      </c>
      <c r="AP100" s="2203">
        <v>38.263845499999995</v>
      </c>
      <c r="AQ100" s="2203">
        <v>37.730060900000034</v>
      </c>
      <c r="AR100" s="2203">
        <v>37.186644699999995</v>
      </c>
      <c r="AS100" s="2203">
        <v>35.441669299999994</v>
      </c>
      <c r="AT100" s="2203">
        <v>35.535310000000003</v>
      </c>
      <c r="AU100" s="2203">
        <v>34.483234100000018</v>
      </c>
      <c r="AV100" s="2203">
        <v>33.420031300000005</v>
      </c>
      <c r="AW100" s="2205">
        <v>469.58858180000033</v>
      </c>
      <c r="AX100" s="1770"/>
      <c r="AY100" s="1442"/>
    </row>
    <row r="101" spans="2:51" ht="18.75" customHeight="1"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T101" s="1444" t="s">
        <v>18</v>
      </c>
      <c r="U101" s="1441">
        <f>D66</f>
        <v>157.49550940000009</v>
      </c>
      <c r="V101" s="1441">
        <f t="shared" ref="V101:AF101" si="14">E66</f>
        <v>151.07692919999926</v>
      </c>
      <c r="W101" s="1441">
        <f t="shared" si="14"/>
        <v>157.87800759999951</v>
      </c>
      <c r="X101" s="1441">
        <f t="shared" si="14"/>
        <v>145.15194080000069</v>
      </c>
      <c r="Y101" s="1441">
        <f t="shared" si="14"/>
        <v>155.75874210000109</v>
      </c>
      <c r="Z101" s="1441">
        <f t="shared" si="14"/>
        <v>146.43069920000121</v>
      </c>
      <c r="AA101" s="1441">
        <f t="shared" si="14"/>
        <v>146.94606439999939</v>
      </c>
      <c r="AB101" s="1441">
        <f t="shared" si="14"/>
        <v>143.33162180000085</v>
      </c>
      <c r="AC101" s="1441">
        <f t="shared" si="14"/>
        <v>141.00000149999923</v>
      </c>
      <c r="AD101" s="1441">
        <f t="shared" si="14"/>
        <v>148.5031969000004</v>
      </c>
      <c r="AE101" s="1441">
        <f t="shared" si="14"/>
        <v>153.24809580000013</v>
      </c>
      <c r="AF101" s="1441">
        <f t="shared" si="14"/>
        <v>161.05429600000016</v>
      </c>
      <c r="AG101" s="1443">
        <f t="shared" si="12"/>
        <v>1807.8751047000021</v>
      </c>
      <c r="AI101" s="2212"/>
      <c r="AJ101" s="2201" t="s">
        <v>55</v>
      </c>
      <c r="AK101" s="2202">
        <v>373.45614500000016</v>
      </c>
      <c r="AL101" s="2203">
        <v>309.13003300000014</v>
      </c>
      <c r="AM101" s="2204">
        <v>399.20832600000011</v>
      </c>
      <c r="AN101" s="2203">
        <v>389.04615300000017</v>
      </c>
      <c r="AO101" s="2204">
        <v>407.20655400000004</v>
      </c>
      <c r="AP101" s="2203">
        <v>396.08024899999998</v>
      </c>
      <c r="AQ101" s="2203">
        <v>393.47776999999996</v>
      </c>
      <c r="AR101" s="2203">
        <v>395.98390500000011</v>
      </c>
      <c r="AS101" s="2203">
        <v>358.1530019999999</v>
      </c>
      <c r="AT101" s="2203">
        <v>394.02413500000006</v>
      </c>
      <c r="AU101" s="2203">
        <v>387.51163899999966</v>
      </c>
      <c r="AV101" s="2203">
        <v>395.21071699999993</v>
      </c>
      <c r="AW101" s="2205">
        <v>4598.4886280000019</v>
      </c>
      <c r="AX101" s="1770"/>
      <c r="AY101" s="1442"/>
    </row>
    <row r="102" spans="2:51" ht="18.75" customHeight="1"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T102" s="1444" t="s">
        <v>17</v>
      </c>
      <c r="U102" s="1441">
        <f>D57</f>
        <v>121.58749283000004</v>
      </c>
      <c r="V102" s="1441">
        <f t="shared" ref="V102:AF102" si="15">E57</f>
        <v>112.0112421500003</v>
      </c>
      <c r="W102" s="1441">
        <f t="shared" si="15"/>
        <v>123.82534462000015</v>
      </c>
      <c r="X102" s="1441">
        <f t="shared" si="15"/>
        <v>111.54392525999982</v>
      </c>
      <c r="Y102" s="1441">
        <f t="shared" si="15"/>
        <v>106.37476179000002</v>
      </c>
      <c r="Z102" s="1441">
        <f t="shared" si="15"/>
        <v>103.39157675999991</v>
      </c>
      <c r="AA102" s="1441">
        <f t="shared" si="15"/>
        <v>101.81584056999972</v>
      </c>
      <c r="AB102" s="1441">
        <f t="shared" si="15"/>
        <v>99.171094189999934</v>
      </c>
      <c r="AC102" s="1441">
        <f t="shared" si="15"/>
        <v>98.978968300000176</v>
      </c>
      <c r="AD102" s="1441">
        <f t="shared" si="15"/>
        <v>105.61270635000008</v>
      </c>
      <c r="AE102" s="1441">
        <f t="shared" si="15"/>
        <v>106.98616275000012</v>
      </c>
      <c r="AF102" s="1441">
        <f t="shared" si="15"/>
        <v>114.2214410499996</v>
      </c>
      <c r="AG102" s="1443">
        <f t="shared" si="12"/>
        <v>1305.52055662</v>
      </c>
      <c r="AI102" s="2212"/>
      <c r="AJ102" s="2201" t="s">
        <v>271</v>
      </c>
      <c r="AK102" s="2202">
        <v>528.92834836999828</v>
      </c>
      <c r="AL102" s="2203">
        <v>557.41113842000038</v>
      </c>
      <c r="AM102" s="2204">
        <v>549.63314798000044</v>
      </c>
      <c r="AN102" s="2203">
        <v>535.61605576000079</v>
      </c>
      <c r="AO102" s="2204">
        <v>505.00314330000043</v>
      </c>
      <c r="AP102" s="2203">
        <v>497.81723191999913</v>
      </c>
      <c r="AQ102" s="2203">
        <v>496.83486839</v>
      </c>
      <c r="AR102" s="2203">
        <v>498.54412387999935</v>
      </c>
      <c r="AS102" s="2203">
        <v>499.50327576000097</v>
      </c>
      <c r="AT102" s="2203">
        <v>495.69500677000093</v>
      </c>
      <c r="AU102" s="2203">
        <v>502.36945005999911</v>
      </c>
      <c r="AV102" s="2203">
        <v>509.45297273000045</v>
      </c>
      <c r="AW102" s="2205">
        <v>6176.8087633400273</v>
      </c>
      <c r="AX102" s="1770"/>
      <c r="AY102" s="1445"/>
    </row>
    <row r="103" spans="2:51" ht="18.75" customHeight="1"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T103" s="1444" t="s">
        <v>34</v>
      </c>
      <c r="U103" s="1441">
        <f>D70</f>
        <v>88.04768039999999</v>
      </c>
      <c r="V103" s="1441">
        <f t="shared" ref="V103:AF103" si="16">E70</f>
        <v>79.509356899999915</v>
      </c>
      <c r="W103" s="1441">
        <f t="shared" si="16"/>
        <v>88.98424349999965</v>
      </c>
      <c r="X103" s="1441">
        <f t="shared" si="16"/>
        <v>85.697415899999982</v>
      </c>
      <c r="Y103" s="1441">
        <f t="shared" si="16"/>
        <v>88.300220890000006</v>
      </c>
      <c r="Z103" s="1441">
        <f t="shared" si="16"/>
        <v>85.799155510000091</v>
      </c>
      <c r="AA103" s="1441">
        <f t="shared" si="16"/>
        <v>87.90903889999997</v>
      </c>
      <c r="AB103" s="1441">
        <f t="shared" si="16"/>
        <v>86.791940899999901</v>
      </c>
      <c r="AC103" s="1441">
        <f t="shared" si="16"/>
        <v>86.20428319999985</v>
      </c>
      <c r="AD103" s="1441">
        <f t="shared" si="16"/>
        <v>89.728197000000165</v>
      </c>
      <c r="AE103" s="1441">
        <f t="shared" si="16"/>
        <v>87.405504699999938</v>
      </c>
      <c r="AF103" s="1441">
        <f t="shared" si="16"/>
        <v>90.692457400000023</v>
      </c>
      <c r="AG103" s="1443">
        <f t="shared" si="12"/>
        <v>1045.0694951999994</v>
      </c>
      <c r="AI103" s="2212"/>
      <c r="AJ103" s="2201" t="s">
        <v>317</v>
      </c>
      <c r="AK103" s="2202">
        <v>23.163068000000003</v>
      </c>
      <c r="AL103" s="2203">
        <v>20.189546</v>
      </c>
      <c r="AM103" s="2204">
        <v>22.954711999999997</v>
      </c>
      <c r="AN103" s="2203">
        <v>21.424897300000001</v>
      </c>
      <c r="AO103" s="2204">
        <v>21.050161799999998</v>
      </c>
      <c r="AP103" s="2203">
        <v>18.709088000000001</v>
      </c>
      <c r="AQ103" s="2203">
        <v>18.205596399999997</v>
      </c>
      <c r="AR103" s="2203">
        <v>18.210673800000002</v>
      </c>
      <c r="AS103" s="2203">
        <v>18.251987199999999</v>
      </c>
      <c r="AT103" s="2203">
        <v>20.2257678</v>
      </c>
      <c r="AU103" s="2203">
        <v>21.030797999999994</v>
      </c>
      <c r="AV103" s="2203">
        <v>22.617162700000002</v>
      </c>
      <c r="AW103" s="2205">
        <v>246.03345899999988</v>
      </c>
      <c r="AX103" s="1770"/>
    </row>
    <row r="104" spans="2:51" ht="18.75" customHeight="1"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T104" s="1444" t="s">
        <v>5</v>
      </c>
      <c r="U104" s="1441">
        <f>D51</f>
        <v>69.061085699999552</v>
      </c>
      <c r="V104" s="1441">
        <f t="shared" ref="V104:AF104" si="17">E51</f>
        <v>63.55937930000043</v>
      </c>
      <c r="W104" s="1441">
        <f t="shared" si="17"/>
        <v>69.551479900000444</v>
      </c>
      <c r="X104" s="1441">
        <f t="shared" si="17"/>
        <v>69.159851000000216</v>
      </c>
      <c r="Y104" s="1441">
        <f t="shared" si="17"/>
        <v>70.465982899999787</v>
      </c>
      <c r="Z104" s="1441">
        <f t="shared" si="17"/>
        <v>68.575892299999694</v>
      </c>
      <c r="AA104" s="1441">
        <f t="shared" si="17"/>
        <v>68.148438099999979</v>
      </c>
      <c r="AB104" s="1441">
        <f t="shared" si="17"/>
        <v>71.039877200000191</v>
      </c>
      <c r="AC104" s="1441">
        <f t="shared" si="17"/>
        <v>71.207799299999778</v>
      </c>
      <c r="AD104" s="1441">
        <f t="shared" si="17"/>
        <v>72.639278399999895</v>
      </c>
      <c r="AE104" s="1441">
        <f t="shared" si="17"/>
        <v>70.622066199999878</v>
      </c>
      <c r="AF104" s="1441">
        <f t="shared" si="17"/>
        <v>72.640388299999998</v>
      </c>
      <c r="AG104" s="1443">
        <f t="shared" si="12"/>
        <v>836.67151859999979</v>
      </c>
      <c r="AI104" s="2212"/>
      <c r="AJ104" s="2201" t="s">
        <v>272</v>
      </c>
      <c r="AK104" s="2202">
        <v>2.3442580999999998</v>
      </c>
      <c r="AL104" s="2203">
        <v>2.2768310000000014</v>
      </c>
      <c r="AM104" s="2204">
        <v>2.3710510000000005</v>
      </c>
      <c r="AN104" s="2203">
        <v>2.6412388999999989</v>
      </c>
      <c r="AO104" s="2204">
        <v>2.2281245000000012</v>
      </c>
      <c r="AP104" s="2203">
        <v>1.8249408999999996</v>
      </c>
      <c r="AQ104" s="2203">
        <v>1.9538169000000005</v>
      </c>
      <c r="AR104" s="2203">
        <v>1.6333431999999994</v>
      </c>
      <c r="AS104" s="2203">
        <v>1.8725992999999976</v>
      </c>
      <c r="AT104" s="2203">
        <v>1.5734671</v>
      </c>
      <c r="AU104" s="2203">
        <v>1.8212134000000013</v>
      </c>
      <c r="AV104" s="2203">
        <v>2.009004</v>
      </c>
      <c r="AW104" s="2205">
        <v>24.549888299999981</v>
      </c>
      <c r="AX104" s="1770"/>
    </row>
    <row r="105" spans="2:51" ht="18.75" customHeight="1"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T105" s="1446"/>
      <c r="U105" s="1446"/>
      <c r="V105" s="1446"/>
      <c r="W105" s="1446"/>
      <c r="X105" s="1446"/>
      <c r="Y105" s="1446"/>
      <c r="Z105" s="1446"/>
      <c r="AA105" s="1446"/>
      <c r="AB105" s="1446"/>
      <c r="AC105" s="1446"/>
      <c r="AD105" s="1446"/>
      <c r="AE105" s="1446"/>
      <c r="AF105" s="1446"/>
      <c r="AI105" s="2212"/>
      <c r="AJ105" s="2201" t="s">
        <v>245</v>
      </c>
      <c r="AK105" s="2202">
        <v>6.7386543999999997</v>
      </c>
      <c r="AL105" s="2203">
        <v>6.2114927999999994</v>
      </c>
      <c r="AM105" s="2204">
        <v>6.7925372999999993</v>
      </c>
      <c r="AN105" s="2203">
        <v>6.2843378999999997</v>
      </c>
      <c r="AO105" s="2204">
        <v>6.2853341</v>
      </c>
      <c r="AP105" s="2203">
        <v>5.7005521000000003</v>
      </c>
      <c r="AQ105" s="2203">
        <v>6.2685541999999996</v>
      </c>
      <c r="AR105" s="2203">
        <v>5.9066026999999997</v>
      </c>
      <c r="AS105" s="2203">
        <v>7.3563120999999985</v>
      </c>
      <c r="AT105" s="2203">
        <v>7.1867026999999997</v>
      </c>
      <c r="AU105" s="2203">
        <v>7.5899018999999992</v>
      </c>
      <c r="AV105" s="2203">
        <v>7.8164359999999986</v>
      </c>
      <c r="AW105" s="2205">
        <v>80.137418199999999</v>
      </c>
      <c r="AX105" s="1770"/>
    </row>
    <row r="106" spans="2:51" ht="18.75" customHeight="1"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T106" s="1446"/>
      <c r="U106" s="1446"/>
      <c r="V106" s="1446"/>
      <c r="W106" s="1446"/>
      <c r="X106" s="1446"/>
      <c r="Y106" s="1446"/>
      <c r="Z106" s="1446"/>
      <c r="AA106" s="1446"/>
      <c r="AB106" s="1446"/>
      <c r="AC106" s="1446"/>
      <c r="AD106" s="1446"/>
      <c r="AE106" s="1446"/>
      <c r="AF106" s="1446"/>
      <c r="AI106" s="2212"/>
      <c r="AJ106" s="2201" t="s">
        <v>31</v>
      </c>
      <c r="AK106" s="2202">
        <v>0.88928019999999997</v>
      </c>
      <c r="AL106" s="2203">
        <v>0.76406180000000001</v>
      </c>
      <c r="AM106" s="2204">
        <v>0.87849900000000003</v>
      </c>
      <c r="AN106" s="2203">
        <v>0.86895089999999997</v>
      </c>
      <c r="AO106" s="2204">
        <v>0.88082130000000003</v>
      </c>
      <c r="AP106" s="2203">
        <v>0.88769509999999996</v>
      </c>
      <c r="AQ106" s="2203">
        <v>0.93630810000000009</v>
      </c>
      <c r="AR106" s="2203">
        <v>0.91774620000000007</v>
      </c>
      <c r="AS106" s="2203">
        <v>0.87634499999999993</v>
      </c>
      <c r="AT106" s="2203">
        <v>0.85058899999999982</v>
      </c>
      <c r="AU106" s="2203">
        <v>0.89914550000000015</v>
      </c>
      <c r="AV106" s="2203">
        <v>0.98648599999999975</v>
      </c>
      <c r="AW106" s="2205">
        <v>10.635928100000006</v>
      </c>
      <c r="AX106" s="1770"/>
    </row>
    <row r="107" spans="2:51" ht="18.75" customHeight="1"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T107" s="1446"/>
      <c r="U107" s="1446"/>
      <c r="V107" s="1446"/>
      <c r="W107" s="1446"/>
      <c r="X107" s="1446"/>
      <c r="Y107" s="1446"/>
      <c r="Z107" s="1446"/>
      <c r="AA107" s="1446"/>
      <c r="AB107" s="1446"/>
      <c r="AC107" s="1446"/>
      <c r="AD107" s="1446"/>
      <c r="AE107" s="1446"/>
      <c r="AF107" s="1446"/>
      <c r="AI107" s="2212"/>
      <c r="AJ107" s="2201" t="s">
        <v>56</v>
      </c>
      <c r="AK107" s="2202">
        <v>40.506482999999996</v>
      </c>
      <c r="AL107" s="2203">
        <v>37.481433000000003</v>
      </c>
      <c r="AM107" s="2204">
        <v>42.412677000000002</v>
      </c>
      <c r="AN107" s="2203">
        <v>38.474279000000003</v>
      </c>
      <c r="AO107" s="2204">
        <v>41.25412</v>
      </c>
      <c r="AP107" s="2203">
        <v>40.854993</v>
      </c>
      <c r="AQ107" s="2203">
        <v>40.924569999999996</v>
      </c>
      <c r="AR107" s="2203">
        <v>44.095162000000002</v>
      </c>
      <c r="AS107" s="2203">
        <v>29.294589999999999</v>
      </c>
      <c r="AT107" s="2203">
        <v>35.768254999999996</v>
      </c>
      <c r="AU107" s="2203">
        <v>41.607213000000002</v>
      </c>
      <c r="AV107" s="2203">
        <v>44.206817000000001</v>
      </c>
      <c r="AW107" s="2205">
        <v>476.88059200000009</v>
      </c>
      <c r="AX107" s="1770"/>
    </row>
    <row r="108" spans="2:51" ht="18.75" customHeight="1"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T108" s="1446"/>
      <c r="U108" s="1446"/>
      <c r="V108" s="1446"/>
      <c r="W108" s="1446"/>
      <c r="X108" s="1446"/>
      <c r="Y108" s="1446"/>
      <c r="Z108" s="1446"/>
      <c r="AA108" s="1446"/>
      <c r="AB108" s="1446"/>
      <c r="AC108" s="1446"/>
      <c r="AD108" s="1446"/>
      <c r="AE108" s="1446"/>
      <c r="AF108" s="1446"/>
      <c r="AI108" s="2212"/>
      <c r="AJ108" s="2201" t="s">
        <v>33</v>
      </c>
      <c r="AK108" s="2202">
        <v>88.04768039999999</v>
      </c>
      <c r="AL108" s="2203">
        <v>79.509356899999915</v>
      </c>
      <c r="AM108" s="2204">
        <v>88.98424349999965</v>
      </c>
      <c r="AN108" s="2203">
        <v>85.697415899999982</v>
      </c>
      <c r="AO108" s="2204">
        <v>88.300220890000006</v>
      </c>
      <c r="AP108" s="2203">
        <v>85.799155510000091</v>
      </c>
      <c r="AQ108" s="2203">
        <v>87.90903889999997</v>
      </c>
      <c r="AR108" s="2203">
        <v>86.791940899999901</v>
      </c>
      <c r="AS108" s="2203">
        <v>86.20428319999985</v>
      </c>
      <c r="AT108" s="2203">
        <v>89.728197000000165</v>
      </c>
      <c r="AU108" s="2203">
        <v>87.405504699999938</v>
      </c>
      <c r="AV108" s="2203">
        <v>90.692457400000023</v>
      </c>
      <c r="AW108" s="2205">
        <v>1045.0694951999906</v>
      </c>
      <c r="AX108" s="1770"/>
    </row>
    <row r="109" spans="2:51" ht="18.75" customHeight="1"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T109" s="1446"/>
      <c r="U109" s="1446"/>
      <c r="V109" s="1446"/>
      <c r="W109" s="1446"/>
      <c r="X109" s="1446"/>
      <c r="Y109" s="1446"/>
      <c r="Z109" s="1446"/>
      <c r="AA109" s="1446"/>
      <c r="AB109" s="1446"/>
      <c r="AC109" s="1446"/>
      <c r="AD109" s="1446"/>
      <c r="AE109" s="1446"/>
      <c r="AF109" s="1446"/>
      <c r="AI109" s="2212"/>
      <c r="AJ109" s="2201" t="s">
        <v>142</v>
      </c>
      <c r="AK109" s="2202">
        <v>69.152878399999992</v>
      </c>
      <c r="AL109" s="2203">
        <v>68.208951599999963</v>
      </c>
      <c r="AM109" s="2204">
        <v>73.892773099999985</v>
      </c>
      <c r="AN109" s="2203">
        <v>69.904311300000032</v>
      </c>
      <c r="AO109" s="2204">
        <v>72.036474299999938</v>
      </c>
      <c r="AP109" s="2203">
        <v>69.704804400000043</v>
      </c>
      <c r="AQ109" s="2203">
        <v>72.190412199999969</v>
      </c>
      <c r="AR109" s="2203">
        <v>74.588062099999973</v>
      </c>
      <c r="AS109" s="2203">
        <v>73.596621999999954</v>
      </c>
      <c r="AT109" s="2203">
        <v>78.304697800000042</v>
      </c>
      <c r="AU109" s="2203">
        <v>78.350063099999971</v>
      </c>
      <c r="AV109" s="2203">
        <v>83.690040999999994</v>
      </c>
      <c r="AW109" s="2205">
        <v>883.62009130000069</v>
      </c>
    </row>
    <row r="110" spans="2:51" ht="18.75" customHeight="1"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AI110" s="2212"/>
      <c r="AJ110" s="2201" t="s">
        <v>280</v>
      </c>
      <c r="AK110" s="2202">
        <v>35.165650599999992</v>
      </c>
      <c r="AL110" s="2203">
        <v>33.379374799999994</v>
      </c>
      <c r="AM110" s="2204">
        <v>37.339027300000019</v>
      </c>
      <c r="AN110" s="2203">
        <v>36.516374799999987</v>
      </c>
      <c r="AO110" s="2204">
        <v>36.489453899999994</v>
      </c>
      <c r="AP110" s="2203">
        <v>33.75938619999998</v>
      </c>
      <c r="AQ110" s="2203">
        <v>31.737013799999993</v>
      </c>
      <c r="AR110" s="2203">
        <v>29.413825600000003</v>
      </c>
      <c r="AS110" s="2203">
        <v>28.773785499999988</v>
      </c>
      <c r="AT110" s="2203">
        <v>33.525572900000007</v>
      </c>
      <c r="AU110" s="2203">
        <v>36.920314299999987</v>
      </c>
      <c r="AV110" s="2203">
        <v>35.294543599999997</v>
      </c>
      <c r="AW110" s="2205">
        <v>408.31432330000001</v>
      </c>
    </row>
    <row r="111" spans="2:51" ht="18.75" customHeight="1"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AI111" s="2212"/>
      <c r="AJ111" s="2201" t="s">
        <v>246</v>
      </c>
      <c r="AK111" s="2202">
        <v>2.3997470000000001</v>
      </c>
      <c r="AL111" s="2203">
        <v>2.289784</v>
      </c>
      <c r="AM111" s="2204">
        <v>2.3980329999999999</v>
      </c>
      <c r="AN111" s="2203">
        <v>2.4179599999999999</v>
      </c>
      <c r="AO111" s="2204">
        <v>2.5851009999999999</v>
      </c>
      <c r="AP111" s="2203">
        <v>2.640117</v>
      </c>
      <c r="AQ111" s="2203">
        <v>2.5912769999999998</v>
      </c>
      <c r="AR111" s="2203">
        <v>2.7557140000000002</v>
      </c>
      <c r="AS111" s="2203">
        <v>2.7466699999999999</v>
      </c>
      <c r="AT111" s="2203">
        <v>2.8958499999999998</v>
      </c>
      <c r="AU111" s="2203">
        <v>2.7782100000000001</v>
      </c>
      <c r="AV111" s="2203">
        <v>2.738181</v>
      </c>
      <c r="AW111" s="2205">
        <v>31.236644000000002</v>
      </c>
    </row>
    <row r="112" spans="2:51" ht="18.75" customHeight="1"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AI112" s="2216"/>
      <c r="AJ112" s="2217" t="s">
        <v>50</v>
      </c>
      <c r="AK112" s="2218">
        <v>3979.0904449600403</v>
      </c>
      <c r="AL112" s="2219">
        <v>3759.678238729965</v>
      </c>
      <c r="AM112" s="2220">
        <v>4097.5461344000178</v>
      </c>
      <c r="AN112" s="2219">
        <v>3937.1783747900163</v>
      </c>
      <c r="AO112" s="2220">
        <v>4043.382386649992</v>
      </c>
      <c r="AP112" s="2219">
        <v>3883.0358151200026</v>
      </c>
      <c r="AQ112" s="2219">
        <v>3928.6157775999714</v>
      </c>
      <c r="AR112" s="2219">
        <v>3950.1720363400273</v>
      </c>
      <c r="AS112" s="2219">
        <v>3844.099239169982</v>
      </c>
      <c r="AT112" s="2219">
        <v>3990.0733191599566</v>
      </c>
      <c r="AU112" s="2219">
        <v>3939.847137740036</v>
      </c>
      <c r="AV112" s="2219">
        <v>4068.0190143199961</v>
      </c>
      <c r="AW112" s="2221">
        <v>47420.737918979234</v>
      </c>
    </row>
    <row r="113" spans="2:17" ht="18.75" customHeight="1"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</row>
    <row r="114" spans="2:17" ht="18.75" customHeight="1"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0"/>
    </row>
    <row r="115" spans="2:17" ht="18.75" customHeight="1"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0"/>
    </row>
    <row r="116" spans="2:17" ht="18.75" customHeight="1"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0"/>
    </row>
    <row r="117" spans="2:17" ht="18.75" customHeight="1"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</row>
    <row r="118" spans="2:17" ht="13.15" customHeight="1"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</row>
    <row r="119" spans="2:17">
      <c r="Q119" s="2"/>
    </row>
  </sheetData>
  <mergeCells count="47">
    <mergeCell ref="AI1:AW1"/>
    <mergeCell ref="AK6:AW6"/>
    <mergeCell ref="AI6:AJ9"/>
    <mergeCell ref="AK7:AW7"/>
    <mergeCell ref="AK8:AW8"/>
    <mergeCell ref="AI10:AI33"/>
    <mergeCell ref="B7:B8"/>
    <mergeCell ref="C7:C8"/>
    <mergeCell ref="D7:D8"/>
    <mergeCell ref="E7:E8"/>
    <mergeCell ref="F7:F8"/>
    <mergeCell ref="G7:G8"/>
    <mergeCell ref="H7:H8"/>
    <mergeCell ref="I7:I8"/>
    <mergeCell ref="O7:O8"/>
    <mergeCell ref="J7:J8"/>
    <mergeCell ref="K7:K8"/>
    <mergeCell ref="L7:L8"/>
    <mergeCell ref="M7:M8"/>
    <mergeCell ref="N7:N8"/>
    <mergeCell ref="G46:G47"/>
    <mergeCell ref="B46:B47"/>
    <mergeCell ref="C46:C47"/>
    <mergeCell ref="D46:D47"/>
    <mergeCell ref="E46:E47"/>
    <mergeCell ref="F46:F47"/>
    <mergeCell ref="C80:C81"/>
    <mergeCell ref="D80:D81"/>
    <mergeCell ref="E80:E81"/>
    <mergeCell ref="F80:F81"/>
    <mergeCell ref="G80:G81"/>
    <mergeCell ref="H80:H81"/>
    <mergeCell ref="O80:O81"/>
    <mergeCell ref="I80:I81"/>
    <mergeCell ref="H46:H47"/>
    <mergeCell ref="L46:L47"/>
    <mergeCell ref="M46:M47"/>
    <mergeCell ref="J80:J81"/>
    <mergeCell ref="K80:K81"/>
    <mergeCell ref="L80:L81"/>
    <mergeCell ref="M80:M81"/>
    <mergeCell ref="N80:N81"/>
    <mergeCell ref="I46:I47"/>
    <mergeCell ref="J46:J47"/>
    <mergeCell ref="K46:K47"/>
    <mergeCell ref="N46:N47"/>
    <mergeCell ref="O46:O47"/>
  </mergeCells>
  <printOptions horizontalCentered="1"/>
  <pageMargins left="0.78740157480314965" right="0.59055118110236215" top="0.59055118110236215" bottom="0.59055118110236215" header="0.31496062992125984" footer="0.31496062992125984"/>
  <pageSetup paperSize="9" scale="35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BE153"/>
  <sheetViews>
    <sheetView view="pageBreakPreview" zoomScale="90" zoomScaleNormal="55" zoomScaleSheetLayoutView="90" workbookViewId="0">
      <selection activeCell="AL1" sqref="U1:AL1048576"/>
    </sheetView>
  </sheetViews>
  <sheetFormatPr baseColWidth="10" defaultRowHeight="12.75"/>
  <cols>
    <col min="1" max="1" width="4.42578125" style="2" customWidth="1"/>
    <col min="2" max="2" width="5.140625" style="2" customWidth="1"/>
    <col min="3" max="3" width="55.42578125" style="636" customWidth="1"/>
    <col min="4" max="4" width="11.28515625" style="2" customWidth="1"/>
    <col min="5" max="7" width="12.140625" style="2" customWidth="1"/>
    <col min="8" max="8" width="12" style="2" customWidth="1"/>
    <col min="9" max="13" width="12.140625" style="2" customWidth="1"/>
    <col min="14" max="14" width="11.7109375" style="2" customWidth="1"/>
    <col min="15" max="15" width="14.7109375" style="2" customWidth="1"/>
    <col min="16" max="16" width="12" style="2" customWidth="1"/>
    <col min="17" max="17" width="13.7109375" style="2" customWidth="1"/>
    <col min="18" max="18" width="2.42578125" style="2" customWidth="1"/>
    <col min="19" max="19" width="2.140625" style="2" customWidth="1"/>
    <col min="20" max="20" width="2.7109375" style="2" customWidth="1"/>
    <col min="21" max="21" width="11.42578125" style="1326" customWidth="1"/>
    <col min="22" max="22" width="25.28515625" style="1326" customWidth="1"/>
    <col min="23" max="23" width="27.42578125" style="1326" customWidth="1"/>
    <col min="24" max="25" width="11.42578125" style="1326" customWidth="1"/>
    <col min="26" max="26" width="17.28515625" style="1326" customWidth="1"/>
    <col min="27" max="27" width="14.85546875" style="1326" customWidth="1"/>
    <col min="28" max="28" width="11.7109375" style="1326" customWidth="1"/>
    <col min="29" max="35" width="12.140625" style="1326" customWidth="1"/>
    <col min="36" max="55" width="11.42578125" style="1326"/>
  </cols>
  <sheetData>
    <row r="1" spans="1:55" ht="18" customHeight="1">
      <c r="A1" s="1939" t="s">
        <v>149</v>
      </c>
      <c r="B1" s="1939"/>
      <c r="C1" s="1939"/>
      <c r="D1" s="1939"/>
      <c r="E1" s="1939"/>
      <c r="F1" s="1939"/>
      <c r="G1" s="1939"/>
      <c r="H1" s="1939"/>
      <c r="I1" s="1939"/>
      <c r="J1" s="1939"/>
      <c r="K1" s="1939"/>
      <c r="L1" s="1939"/>
      <c r="M1" s="1939"/>
      <c r="N1" s="1939"/>
      <c r="O1" s="1939"/>
      <c r="P1" s="1939"/>
      <c r="Q1" s="56"/>
      <c r="R1" s="56"/>
      <c r="S1" s="56"/>
      <c r="T1" s="56"/>
      <c r="V1" s="1948"/>
      <c r="W1" s="1948"/>
      <c r="X1" s="1948"/>
      <c r="Y1" s="1454" t="s">
        <v>319</v>
      </c>
      <c r="Z1" s="1454" t="s">
        <v>320</v>
      </c>
      <c r="AA1" s="1454" t="s">
        <v>321</v>
      </c>
      <c r="AB1" s="1454" t="s">
        <v>322</v>
      </c>
      <c r="AC1" s="1454" t="s">
        <v>323</v>
      </c>
      <c r="AD1" s="1454" t="s">
        <v>324</v>
      </c>
      <c r="AE1" s="1454" t="s">
        <v>325</v>
      </c>
      <c r="AF1" s="1454" t="s">
        <v>326</v>
      </c>
      <c r="AG1" s="1454" t="s">
        <v>327</v>
      </c>
      <c r="AH1" s="1454" t="s">
        <v>328</v>
      </c>
      <c r="AI1" s="1454" t="s">
        <v>329</v>
      </c>
      <c r="AJ1" s="1454" t="s">
        <v>260</v>
      </c>
      <c r="AK1" s="1455" t="s">
        <v>50</v>
      </c>
    </row>
    <row r="2" spans="1:55" ht="18" customHeight="1">
      <c r="B2" s="56"/>
      <c r="C2" s="635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V2" s="2115" t="s">
        <v>266</v>
      </c>
      <c r="W2" s="2116" t="s">
        <v>237</v>
      </c>
      <c r="X2" s="2117" t="s">
        <v>77</v>
      </c>
      <c r="Y2" s="2118">
        <v>21.329164200000001</v>
      </c>
      <c r="Z2" s="2119">
        <v>17.553941100000003</v>
      </c>
      <c r="AA2" s="2120">
        <v>18.911529800000007</v>
      </c>
      <c r="AB2" s="2119">
        <v>17.672909799999992</v>
      </c>
      <c r="AC2" s="2120">
        <v>17.928888800000014</v>
      </c>
      <c r="AD2" s="2120">
        <v>15.595769300000002</v>
      </c>
      <c r="AE2" s="2120">
        <v>15.1291227</v>
      </c>
      <c r="AF2" s="2120">
        <v>15.892008100000002</v>
      </c>
      <c r="AG2" s="2120">
        <v>19.430329899999997</v>
      </c>
      <c r="AH2" s="2120">
        <v>22.669620900000002</v>
      </c>
      <c r="AI2" s="2120">
        <v>23.466600500000013</v>
      </c>
      <c r="AJ2" s="2120">
        <v>25.48960490000001</v>
      </c>
      <c r="AK2" s="2121">
        <v>231.06949000000029</v>
      </c>
    </row>
    <row r="3" spans="1:55" ht="18" customHeight="1">
      <c r="B3" s="18" t="s">
        <v>150</v>
      </c>
      <c r="C3" s="643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V3" s="2122"/>
      <c r="W3" s="2123" t="s">
        <v>267</v>
      </c>
      <c r="X3" s="2124" t="s">
        <v>77</v>
      </c>
      <c r="Y3" s="2125">
        <v>0.19970420000000003</v>
      </c>
      <c r="Z3" s="2126">
        <v>0.17005290000000001</v>
      </c>
      <c r="AA3" s="2127">
        <v>0.18989479999999997</v>
      </c>
      <c r="AB3" s="2126">
        <v>0.1938232</v>
      </c>
      <c r="AC3" s="2127">
        <v>0.21129499999999998</v>
      </c>
      <c r="AD3" s="2127">
        <v>0.20226910000000001</v>
      </c>
      <c r="AE3" s="2127">
        <v>0.21772089999999991</v>
      </c>
      <c r="AF3" s="2127">
        <v>0.20156899999999997</v>
      </c>
      <c r="AG3" s="2127">
        <v>0.21355439999999998</v>
      </c>
      <c r="AH3" s="2127">
        <v>0.21465259999999997</v>
      </c>
      <c r="AI3" s="2127">
        <v>0.21329380000000006</v>
      </c>
      <c r="AJ3" s="2127">
        <v>0.20657150000000002</v>
      </c>
      <c r="AK3" s="2128">
        <v>2.4344013999999992</v>
      </c>
    </row>
    <row r="4" spans="1:55" ht="18" customHeight="1" thickBot="1">
      <c r="B4" s="48"/>
      <c r="C4" s="643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V4" s="2122"/>
      <c r="W4" s="2123" t="s">
        <v>177</v>
      </c>
      <c r="X4" s="2124" t="s">
        <v>77</v>
      </c>
      <c r="Y4" s="2125">
        <v>64.689173299999936</v>
      </c>
      <c r="Z4" s="2126">
        <v>60.577925000000072</v>
      </c>
      <c r="AA4" s="2127">
        <v>64.707328200000063</v>
      </c>
      <c r="AB4" s="2126">
        <v>60.556763600000217</v>
      </c>
      <c r="AC4" s="2127">
        <v>57.785946399999922</v>
      </c>
      <c r="AD4" s="2127">
        <v>54.371156400000224</v>
      </c>
      <c r="AE4" s="2127">
        <v>53.499669299999958</v>
      </c>
      <c r="AF4" s="2127">
        <v>55.418367300000014</v>
      </c>
      <c r="AG4" s="2127">
        <v>57.492461000000077</v>
      </c>
      <c r="AH4" s="2127">
        <v>61.948757199999939</v>
      </c>
      <c r="AI4" s="2127">
        <v>63.645909200000006</v>
      </c>
      <c r="AJ4" s="2127">
        <v>66.461952600000004</v>
      </c>
      <c r="AK4" s="2128">
        <v>721.15540949999888</v>
      </c>
    </row>
    <row r="5" spans="1:55" s="1" customFormat="1" ht="18" customHeight="1">
      <c r="A5" s="3"/>
      <c r="B5" s="1919" t="s">
        <v>140</v>
      </c>
      <c r="C5" s="1940" t="s">
        <v>1</v>
      </c>
      <c r="D5" s="1917" t="s">
        <v>151</v>
      </c>
      <c r="E5" s="1913" t="s">
        <v>89</v>
      </c>
      <c r="F5" s="1913" t="s">
        <v>90</v>
      </c>
      <c r="G5" s="1913" t="s">
        <v>91</v>
      </c>
      <c r="H5" s="1913" t="s">
        <v>92</v>
      </c>
      <c r="I5" s="1913" t="s">
        <v>93</v>
      </c>
      <c r="J5" s="1913" t="s">
        <v>94</v>
      </c>
      <c r="K5" s="1913" t="s">
        <v>96</v>
      </c>
      <c r="L5" s="1913" t="s">
        <v>97</v>
      </c>
      <c r="M5" s="1913" t="s">
        <v>98</v>
      </c>
      <c r="N5" s="1913" t="s">
        <v>99</v>
      </c>
      <c r="O5" s="1913" t="s">
        <v>100</v>
      </c>
      <c r="P5" s="1942" t="s">
        <v>101</v>
      </c>
      <c r="Q5" s="1676" t="s">
        <v>141</v>
      </c>
      <c r="R5" s="284"/>
      <c r="S5" s="284"/>
      <c r="T5" s="284"/>
      <c r="U5" s="1325"/>
      <c r="V5" s="2122"/>
      <c r="W5" s="2129" t="s">
        <v>4</v>
      </c>
      <c r="X5" s="2124" t="s">
        <v>287</v>
      </c>
      <c r="Y5" s="2125">
        <v>30.461164500000013</v>
      </c>
      <c r="Z5" s="2126">
        <v>28.09569599999999</v>
      </c>
      <c r="AA5" s="2127">
        <v>31.458033800000038</v>
      </c>
      <c r="AB5" s="2126">
        <v>31.340952599999984</v>
      </c>
      <c r="AC5" s="2127">
        <v>31.550258199999963</v>
      </c>
      <c r="AD5" s="2127">
        <v>30.329196899999921</v>
      </c>
      <c r="AE5" s="2127">
        <v>29.617229799999901</v>
      </c>
      <c r="AF5" s="2127">
        <v>31.431177100000006</v>
      </c>
      <c r="AG5" s="2127">
        <v>31.716111000000055</v>
      </c>
      <c r="AH5" s="2127">
        <v>31.907211700000026</v>
      </c>
      <c r="AI5" s="2127">
        <v>30.603078799999953</v>
      </c>
      <c r="AJ5" s="2127">
        <v>31.762958499999982</v>
      </c>
      <c r="AK5" s="2128">
        <v>370.27306890000125</v>
      </c>
      <c r="AL5" s="1325"/>
      <c r="AM5" s="1325"/>
      <c r="AN5" s="1325"/>
      <c r="AO5" s="1325"/>
      <c r="AP5" s="1325"/>
      <c r="AQ5" s="1325"/>
      <c r="AR5" s="1325"/>
      <c r="AS5" s="1325"/>
      <c r="AT5" s="1325"/>
      <c r="AU5" s="1325"/>
      <c r="AV5" s="1325"/>
      <c r="AW5" s="1325"/>
      <c r="AX5" s="1325"/>
      <c r="AY5" s="1325"/>
      <c r="AZ5" s="1325"/>
      <c r="BA5" s="1325"/>
      <c r="BB5" s="1325"/>
      <c r="BC5" s="1325"/>
    </row>
    <row r="6" spans="1:55" s="1" customFormat="1" ht="18.75" customHeight="1" thickBot="1">
      <c r="A6" s="3"/>
      <c r="B6" s="1920"/>
      <c r="C6" s="1941"/>
      <c r="D6" s="1918"/>
      <c r="E6" s="1914"/>
      <c r="F6" s="1914"/>
      <c r="G6" s="1914"/>
      <c r="H6" s="1914"/>
      <c r="I6" s="1914"/>
      <c r="J6" s="1914"/>
      <c r="K6" s="1914"/>
      <c r="L6" s="1914"/>
      <c r="M6" s="1914"/>
      <c r="N6" s="1914"/>
      <c r="O6" s="1914"/>
      <c r="P6" s="1943"/>
      <c r="Q6" s="1677" t="s">
        <v>69</v>
      </c>
      <c r="R6" s="284"/>
      <c r="S6" s="284"/>
      <c r="T6" s="284"/>
      <c r="U6" s="1325"/>
      <c r="V6" s="2122"/>
      <c r="W6" s="2130"/>
      <c r="X6" s="2124" t="s">
        <v>77</v>
      </c>
      <c r="Y6" s="2125">
        <v>38.599921199999898</v>
      </c>
      <c r="Z6" s="2126">
        <v>35.463683299999921</v>
      </c>
      <c r="AA6" s="2127">
        <v>38.093446100000087</v>
      </c>
      <c r="AB6" s="2126">
        <v>37.818898400000137</v>
      </c>
      <c r="AC6" s="2127">
        <v>38.915724699999984</v>
      </c>
      <c r="AD6" s="2127">
        <v>38.246695400000064</v>
      </c>
      <c r="AE6" s="2127">
        <v>38.531208300000067</v>
      </c>
      <c r="AF6" s="2127">
        <v>39.608700099999915</v>
      </c>
      <c r="AG6" s="2127">
        <v>39.491688299999971</v>
      </c>
      <c r="AH6" s="2127">
        <v>40.732066699999912</v>
      </c>
      <c r="AI6" s="2127">
        <v>40.018987399999901</v>
      </c>
      <c r="AJ6" s="2127">
        <v>40.877429799999916</v>
      </c>
      <c r="AK6" s="2128">
        <v>466.39844969999763</v>
      </c>
      <c r="AL6" s="1325"/>
      <c r="AM6" s="1325"/>
      <c r="AN6" s="1325"/>
      <c r="AO6" s="1325"/>
      <c r="AP6" s="1325"/>
      <c r="AQ6" s="1325"/>
      <c r="AR6" s="1325"/>
      <c r="AS6" s="1325"/>
      <c r="AT6" s="1325"/>
      <c r="AU6" s="1325"/>
      <c r="AV6" s="1325"/>
      <c r="AW6" s="1325"/>
      <c r="AX6" s="1325"/>
      <c r="AY6" s="1325"/>
      <c r="AZ6" s="1325"/>
      <c r="BA6" s="1325"/>
      <c r="BB6" s="1325"/>
      <c r="BC6" s="1325"/>
    </row>
    <row r="7" spans="1:55" s="1" customFormat="1" ht="18.75" customHeight="1">
      <c r="A7" s="3"/>
      <c r="B7" s="644">
        <v>1</v>
      </c>
      <c r="C7" s="645" t="s">
        <v>349</v>
      </c>
      <c r="D7" s="646" t="s">
        <v>77</v>
      </c>
      <c r="E7" s="1225">
        <v>4.1420999999999999E-2</v>
      </c>
      <c r="F7" s="1225">
        <v>3.2532999999999999E-2</v>
      </c>
      <c r="G7" s="1225">
        <v>0.30698700000000001</v>
      </c>
      <c r="H7" s="1225">
        <v>0.53714700000000004</v>
      </c>
      <c r="I7" s="1225">
        <v>0.52485499999999996</v>
      </c>
      <c r="J7" s="672">
        <v>0.50035499999999999</v>
      </c>
      <c r="K7" s="672">
        <v>0.58323899999999995</v>
      </c>
      <c r="L7" s="672">
        <v>0.51833300000000004</v>
      </c>
      <c r="M7" s="672">
        <v>0.42977799999999999</v>
      </c>
      <c r="N7" s="672">
        <v>0.51548700000000003</v>
      </c>
      <c r="O7" s="672">
        <v>0.48318299999999997</v>
      </c>
      <c r="P7" s="672">
        <v>0.53274200000000005</v>
      </c>
      <c r="Q7" s="1226">
        <f t="shared" ref="Q7:Q31" si="0">SUM(E7:P7)</f>
        <v>5.0060600000000006</v>
      </c>
      <c r="R7" s="621"/>
      <c r="S7" s="621"/>
      <c r="T7" s="621"/>
      <c r="U7" s="1325"/>
      <c r="V7" s="2122"/>
      <c r="W7" s="2123" t="s">
        <v>6</v>
      </c>
      <c r="X7" s="2124" t="s">
        <v>77</v>
      </c>
      <c r="Y7" s="2125">
        <v>0.23808119999999997</v>
      </c>
      <c r="Z7" s="2126">
        <v>0.24076980000000001</v>
      </c>
      <c r="AA7" s="2127">
        <v>0.26074919999999996</v>
      </c>
      <c r="AB7" s="2126">
        <v>0.28660779999999997</v>
      </c>
      <c r="AC7" s="2127">
        <v>0.28919859999999997</v>
      </c>
      <c r="AD7" s="2127">
        <v>0.275148</v>
      </c>
      <c r="AE7" s="2127">
        <v>0.27599079999999998</v>
      </c>
      <c r="AF7" s="2127">
        <v>0.2938635</v>
      </c>
      <c r="AG7" s="2127">
        <v>0.27862980000000004</v>
      </c>
      <c r="AH7" s="2127">
        <v>0.28754999999999997</v>
      </c>
      <c r="AI7" s="2127">
        <v>0.28862270000000001</v>
      </c>
      <c r="AJ7" s="2127">
        <v>0.28884090000000001</v>
      </c>
      <c r="AK7" s="2128">
        <v>3.3040523000000013</v>
      </c>
      <c r="AL7" s="1325"/>
      <c r="AM7" s="1325"/>
      <c r="AN7" s="1325"/>
      <c r="AO7" s="1325"/>
      <c r="AP7" s="1325"/>
      <c r="AQ7" s="1325"/>
      <c r="AR7" s="1325"/>
      <c r="AS7" s="1325"/>
      <c r="AT7" s="1325"/>
      <c r="AU7" s="1325"/>
      <c r="AV7" s="1325"/>
      <c r="AW7" s="1325"/>
      <c r="AX7" s="1325"/>
      <c r="AY7" s="1325"/>
      <c r="AZ7" s="1325"/>
      <c r="BA7" s="1325"/>
      <c r="BB7" s="1325"/>
      <c r="BC7" s="1325"/>
    </row>
    <row r="8" spans="1:55" s="1" customFormat="1" ht="18.75" customHeight="1">
      <c r="A8" s="3"/>
      <c r="B8" s="647">
        <v>2</v>
      </c>
      <c r="C8" s="648" t="s">
        <v>350</v>
      </c>
      <c r="D8" s="649" t="s">
        <v>77</v>
      </c>
      <c r="E8" s="1227"/>
      <c r="F8" s="1227"/>
      <c r="G8" s="1227"/>
      <c r="H8" s="672"/>
      <c r="I8" s="1227"/>
      <c r="J8" s="1227"/>
      <c r="K8" s="1227">
        <v>48.369622900000017</v>
      </c>
      <c r="L8" s="1227">
        <v>50.860083000000024</v>
      </c>
      <c r="M8" s="1227">
        <v>50.279845499999993</v>
      </c>
      <c r="N8" s="1227">
        <v>55.412084499999999</v>
      </c>
      <c r="O8" s="1227">
        <v>57.879840999999978</v>
      </c>
      <c r="P8" s="1228">
        <v>57.972054499999977</v>
      </c>
      <c r="Q8" s="1229">
        <f t="shared" si="0"/>
        <v>320.77353139999997</v>
      </c>
      <c r="R8" s="621"/>
      <c r="S8" s="621"/>
      <c r="T8" s="621"/>
      <c r="U8" s="1325"/>
      <c r="V8" s="2122"/>
      <c r="W8" s="2123" t="s">
        <v>8</v>
      </c>
      <c r="X8" s="2124" t="s">
        <v>77</v>
      </c>
      <c r="Y8" s="2125">
        <v>28.23893973000002</v>
      </c>
      <c r="Z8" s="2126">
        <v>28.391977369999996</v>
      </c>
      <c r="AA8" s="2127">
        <v>25.918499680000025</v>
      </c>
      <c r="AB8" s="2126">
        <v>29.155227129999989</v>
      </c>
      <c r="AC8" s="2127">
        <v>28.190299210000028</v>
      </c>
      <c r="AD8" s="2127">
        <v>30.177323800000053</v>
      </c>
      <c r="AE8" s="2127">
        <v>29.783754289999898</v>
      </c>
      <c r="AF8" s="2127">
        <v>30.130247990000047</v>
      </c>
      <c r="AG8" s="2127">
        <v>30.208263489999808</v>
      </c>
      <c r="AH8" s="2127">
        <v>29.349793690000073</v>
      </c>
      <c r="AI8" s="2127">
        <v>28.968614810000066</v>
      </c>
      <c r="AJ8" s="2127">
        <v>28.46849559999999</v>
      </c>
      <c r="AK8" s="2128">
        <v>346.98143679000242</v>
      </c>
      <c r="AL8" s="1325"/>
      <c r="AM8" s="1325"/>
      <c r="AN8" s="1325"/>
      <c r="AO8" s="1325"/>
      <c r="AP8" s="1325"/>
      <c r="AQ8" s="1325"/>
      <c r="AR8" s="1325"/>
      <c r="AS8" s="1325"/>
      <c r="AT8" s="1325"/>
      <c r="AU8" s="1325"/>
      <c r="AV8" s="1325"/>
      <c r="AW8" s="1325"/>
      <c r="AX8" s="1325"/>
      <c r="AY8" s="1325"/>
      <c r="AZ8" s="1325"/>
      <c r="BA8" s="1325"/>
      <c r="BB8" s="1325"/>
      <c r="BC8" s="1325"/>
    </row>
    <row r="9" spans="1:55" s="1" customFormat="1" ht="18.75" customHeight="1">
      <c r="A9" s="3"/>
      <c r="B9" s="647">
        <v>3</v>
      </c>
      <c r="C9" s="648" t="s">
        <v>51</v>
      </c>
      <c r="D9" s="649" t="s">
        <v>77</v>
      </c>
      <c r="E9" s="1227">
        <v>5.5546058</v>
      </c>
      <c r="F9" s="1227">
        <v>4.5590818999999998</v>
      </c>
      <c r="G9" s="1227">
        <v>3.9968253999999996</v>
      </c>
      <c r="H9" s="1227">
        <v>6.4340080000000004</v>
      </c>
      <c r="I9" s="1227">
        <v>7.3925327000000003</v>
      </c>
      <c r="J9" s="1227">
        <v>6.3497902000000002</v>
      </c>
      <c r="K9" s="1227">
        <v>5.8355600000000001</v>
      </c>
      <c r="L9" s="1227">
        <v>6.5660296000000002</v>
      </c>
      <c r="M9" s="1227">
        <v>5.8209634999999995</v>
      </c>
      <c r="N9" s="1227">
        <v>7.5543287000000001</v>
      </c>
      <c r="O9" s="1227">
        <v>7.6030759999999997</v>
      </c>
      <c r="P9" s="1228">
        <v>6.8681228999999995</v>
      </c>
      <c r="Q9" s="1229">
        <f t="shared" si="0"/>
        <v>74.534924699999991</v>
      </c>
      <c r="R9" s="621"/>
      <c r="S9" s="621"/>
      <c r="T9" s="621"/>
      <c r="U9" s="1325"/>
      <c r="V9" s="2122"/>
      <c r="W9" s="2129" t="s">
        <v>10</v>
      </c>
      <c r="X9" s="2124" t="s">
        <v>287</v>
      </c>
      <c r="Y9" s="2125">
        <v>1.5063300000000002E-2</v>
      </c>
      <c r="Z9" s="2126">
        <v>1.5063300000000002E-2</v>
      </c>
      <c r="AA9" s="2127">
        <v>1.5692400000000002E-2</v>
      </c>
      <c r="AB9" s="2126">
        <v>1.57086E-2</v>
      </c>
      <c r="AC9" s="2127">
        <v>1.57086E-2</v>
      </c>
      <c r="AD9" s="2127">
        <v>1.57086E-2</v>
      </c>
      <c r="AE9" s="2127">
        <v>5.0225399999999996E-2</v>
      </c>
      <c r="AF9" s="2127">
        <v>5.0225399999999996E-2</v>
      </c>
      <c r="AG9" s="2127">
        <v>5.0225399999999996E-2</v>
      </c>
      <c r="AH9" s="2127">
        <v>5.0225399999999996E-2</v>
      </c>
      <c r="AI9" s="2127">
        <v>5.0225399999999996E-2</v>
      </c>
      <c r="AJ9" s="2127">
        <v>5.0225399999999996E-2</v>
      </c>
      <c r="AK9" s="2128">
        <v>0.39429719999999996</v>
      </c>
      <c r="AL9" s="1325"/>
      <c r="AM9" s="1325"/>
      <c r="AN9" s="1325"/>
      <c r="AO9" s="1325"/>
      <c r="AP9" s="1325"/>
      <c r="AQ9" s="1325"/>
      <c r="AR9" s="1325"/>
      <c r="AS9" s="1325"/>
      <c r="AT9" s="1325"/>
      <c r="AU9" s="1325"/>
      <c r="AV9" s="1325"/>
      <c r="AW9" s="1325"/>
      <c r="AX9" s="1325"/>
      <c r="AY9" s="1325"/>
      <c r="AZ9" s="1325"/>
      <c r="BA9" s="1325"/>
      <c r="BB9" s="1325"/>
      <c r="BC9" s="1325"/>
    </row>
    <row r="10" spans="1:55" s="1" customFormat="1" ht="18.75" customHeight="1">
      <c r="A10" s="3"/>
      <c r="B10" s="647">
        <v>4</v>
      </c>
      <c r="C10" s="648" t="s">
        <v>351</v>
      </c>
      <c r="D10" s="649" t="s">
        <v>77</v>
      </c>
      <c r="E10" s="1227">
        <v>61.409386000000005</v>
      </c>
      <c r="F10" s="1227">
        <v>58.118096899999998</v>
      </c>
      <c r="G10" s="1227">
        <v>69.98247889999999</v>
      </c>
      <c r="H10" s="1227">
        <v>73.330063599999988</v>
      </c>
      <c r="I10" s="1227">
        <v>76.910293499999995</v>
      </c>
      <c r="J10" s="1227">
        <v>69.365351700000005</v>
      </c>
      <c r="K10" s="1227">
        <v>86.284618499999993</v>
      </c>
      <c r="L10" s="1227">
        <v>86.133552000000009</v>
      </c>
      <c r="M10" s="672">
        <v>84.673200399999999</v>
      </c>
      <c r="N10" s="672">
        <v>86.738851400000016</v>
      </c>
      <c r="O10" s="672">
        <v>82.798808100000002</v>
      </c>
      <c r="P10" s="672">
        <v>73.131211899999997</v>
      </c>
      <c r="Q10" s="1229">
        <f t="shared" si="0"/>
        <v>908.8759129</v>
      </c>
      <c r="R10" s="621"/>
      <c r="S10" s="621"/>
      <c r="T10" s="621"/>
      <c r="U10" s="1325"/>
      <c r="V10" s="2122"/>
      <c r="W10" s="2130"/>
      <c r="X10" s="2124" t="s">
        <v>77</v>
      </c>
      <c r="Y10" s="2125">
        <v>52.789557999999467</v>
      </c>
      <c r="Z10" s="2126">
        <v>51.397433600000149</v>
      </c>
      <c r="AA10" s="2127">
        <v>50.688736800000349</v>
      </c>
      <c r="AB10" s="2126">
        <v>54.354791099999716</v>
      </c>
      <c r="AC10" s="2127">
        <v>54.024771300000289</v>
      </c>
      <c r="AD10" s="2127">
        <v>55.369298900000075</v>
      </c>
      <c r="AE10" s="2127">
        <v>56.774001699999907</v>
      </c>
      <c r="AF10" s="2127">
        <v>57.741511599999868</v>
      </c>
      <c r="AG10" s="2127">
        <v>58.869100500000208</v>
      </c>
      <c r="AH10" s="2127">
        <v>58.276719900000352</v>
      </c>
      <c r="AI10" s="2127">
        <v>57.546668999999817</v>
      </c>
      <c r="AJ10" s="2127">
        <v>56.408766199999924</v>
      </c>
      <c r="AK10" s="2128">
        <v>664.24135860001752</v>
      </c>
      <c r="AL10" s="1325"/>
      <c r="AM10" s="1325"/>
      <c r="AN10" s="1325"/>
      <c r="AO10" s="1325"/>
      <c r="AP10" s="1325"/>
      <c r="AQ10" s="1325"/>
      <c r="AR10" s="1325"/>
      <c r="AS10" s="1325"/>
      <c r="AT10" s="1325"/>
      <c r="AU10" s="1325"/>
      <c r="AV10" s="1325"/>
      <c r="AW10" s="1325"/>
      <c r="AX10" s="1325"/>
      <c r="AY10" s="1325"/>
      <c r="AZ10" s="1325"/>
      <c r="BA10" s="1325"/>
      <c r="BB10" s="1325"/>
      <c r="BC10" s="1325"/>
    </row>
    <row r="11" spans="1:55" s="1" customFormat="1" ht="18.75" customHeight="1">
      <c r="A11" s="3"/>
      <c r="B11" s="647">
        <v>5</v>
      </c>
      <c r="C11" s="648" t="s">
        <v>352</v>
      </c>
      <c r="D11" s="649" t="s">
        <v>77</v>
      </c>
      <c r="E11" s="1227">
        <v>0.79465249999999998</v>
      </c>
      <c r="F11" s="672">
        <v>0.70458929999999997</v>
      </c>
      <c r="G11" s="672">
        <v>0.78059339999999999</v>
      </c>
      <c r="H11" s="672">
        <v>0.75525699999999996</v>
      </c>
      <c r="I11" s="672">
        <v>0.76891699999999996</v>
      </c>
      <c r="J11" s="672">
        <v>0.74289899999999998</v>
      </c>
      <c r="K11" s="672">
        <v>0.75329800000000002</v>
      </c>
      <c r="L11" s="672">
        <v>0.6984262</v>
      </c>
      <c r="M11" s="672">
        <v>0.73211979999999999</v>
      </c>
      <c r="N11" s="672">
        <v>0.75685999999999998</v>
      </c>
      <c r="O11" s="672">
        <v>0.72236599999999995</v>
      </c>
      <c r="P11" s="672">
        <v>0.37388470000000001</v>
      </c>
      <c r="Q11" s="1229">
        <f t="shared" si="0"/>
        <v>8.583862899999998</v>
      </c>
      <c r="R11" s="621"/>
      <c r="S11" s="621"/>
      <c r="T11" s="621"/>
      <c r="U11" s="1325"/>
      <c r="V11" s="2122"/>
      <c r="W11" s="2129" t="s">
        <v>12</v>
      </c>
      <c r="X11" s="2124" t="s">
        <v>287</v>
      </c>
      <c r="Y11" s="2125">
        <v>0.55941270000000021</v>
      </c>
      <c r="Z11" s="2126">
        <v>0.51335870000000006</v>
      </c>
      <c r="AA11" s="2127">
        <v>0.60066979999999992</v>
      </c>
      <c r="AB11" s="2126">
        <v>0.60497309999999982</v>
      </c>
      <c r="AC11" s="2127">
        <v>0.63003150000000008</v>
      </c>
      <c r="AD11" s="2127">
        <v>0.63743119999999986</v>
      </c>
      <c r="AE11" s="2127">
        <v>0.61737919999999991</v>
      </c>
      <c r="AF11" s="2127">
        <v>0.63515329999999959</v>
      </c>
      <c r="AG11" s="2127">
        <v>0.67168550000000016</v>
      </c>
      <c r="AH11" s="2127">
        <v>0.67993000000000026</v>
      </c>
      <c r="AI11" s="2127">
        <v>0.67361309999999985</v>
      </c>
      <c r="AJ11" s="2127">
        <v>0.64147829999999995</v>
      </c>
      <c r="AK11" s="2128">
        <v>7.4651163999999941</v>
      </c>
      <c r="AL11" s="1325"/>
      <c r="AM11" s="1325"/>
      <c r="AN11" s="1325"/>
      <c r="AO11" s="1325"/>
      <c r="AP11" s="1325"/>
      <c r="AQ11" s="1325"/>
      <c r="AR11" s="1325"/>
      <c r="AS11" s="1325"/>
      <c r="AT11" s="1325"/>
      <c r="AU11" s="1325"/>
      <c r="AV11" s="1325"/>
      <c r="AW11" s="1325"/>
      <c r="AX11" s="1325"/>
      <c r="AY11" s="1325"/>
      <c r="AZ11" s="1325"/>
      <c r="BA11" s="1325"/>
      <c r="BB11" s="1325"/>
      <c r="BC11" s="1325"/>
    </row>
    <row r="12" spans="1:55" s="1" customFormat="1" ht="18.75" customHeight="1">
      <c r="A12" s="3"/>
      <c r="B12" s="647">
        <v>6</v>
      </c>
      <c r="C12" s="648" t="s">
        <v>241</v>
      </c>
      <c r="D12" s="649" t="s">
        <v>77</v>
      </c>
      <c r="E12" s="1227">
        <v>47.304094100000022</v>
      </c>
      <c r="F12" s="1227">
        <v>41.953361499999986</v>
      </c>
      <c r="G12" s="1227">
        <v>47.048348099999991</v>
      </c>
      <c r="H12" s="1227">
        <v>46.293172200000022</v>
      </c>
      <c r="I12" s="1227">
        <v>46.612374699999997</v>
      </c>
      <c r="J12" s="1227">
        <v>45.376974500000017</v>
      </c>
      <c r="K12" s="1227"/>
      <c r="L12" s="1227"/>
      <c r="M12" s="1227"/>
      <c r="N12" s="1227"/>
      <c r="O12" s="1227"/>
      <c r="P12" s="1228"/>
      <c r="Q12" s="1229">
        <f t="shared" si="0"/>
        <v>274.58832510000002</v>
      </c>
      <c r="R12" s="621"/>
      <c r="S12" s="621"/>
      <c r="T12" s="621"/>
      <c r="U12" s="1325"/>
      <c r="V12" s="2122"/>
      <c r="W12" s="2130"/>
      <c r="X12" s="2124" t="s">
        <v>77</v>
      </c>
      <c r="Y12" s="2125">
        <v>23.415354900000008</v>
      </c>
      <c r="Z12" s="2126">
        <v>20.999460100000039</v>
      </c>
      <c r="AA12" s="2127">
        <v>23.556500299999971</v>
      </c>
      <c r="AB12" s="2126">
        <v>23.469329999999946</v>
      </c>
      <c r="AC12" s="2127">
        <v>24.072314599999999</v>
      </c>
      <c r="AD12" s="2127">
        <v>22.872184500000007</v>
      </c>
      <c r="AE12" s="2127">
        <v>23.139773699999949</v>
      </c>
      <c r="AF12" s="2127">
        <v>23.810103500000022</v>
      </c>
      <c r="AG12" s="2127">
        <v>25.217916300000052</v>
      </c>
      <c r="AH12" s="2127">
        <v>25.228726599999934</v>
      </c>
      <c r="AI12" s="2127">
        <v>24.633174499999985</v>
      </c>
      <c r="AJ12" s="2127">
        <v>24.236743899999958</v>
      </c>
      <c r="AK12" s="2128">
        <v>284.65158290000051</v>
      </c>
      <c r="AL12" s="1325"/>
      <c r="AM12" s="1325"/>
      <c r="AN12" s="1325"/>
      <c r="AO12" s="1325"/>
      <c r="AP12" s="1325"/>
      <c r="AQ12" s="1325"/>
      <c r="AR12" s="1325"/>
      <c r="AS12" s="1325"/>
      <c r="AT12" s="1325"/>
      <c r="AU12" s="1325"/>
      <c r="AV12" s="1325"/>
      <c r="AW12" s="1325"/>
      <c r="AX12" s="1325"/>
      <c r="AY12" s="1325"/>
      <c r="AZ12" s="1325"/>
      <c r="BA12" s="1325"/>
      <c r="BB12" s="1325"/>
      <c r="BC12" s="1325"/>
    </row>
    <row r="13" spans="1:55" s="1" customFormat="1" ht="18.75" customHeight="1">
      <c r="A13" s="3"/>
      <c r="B13" s="647">
        <v>7</v>
      </c>
      <c r="C13" s="648" t="s">
        <v>275</v>
      </c>
      <c r="D13" s="649" t="s">
        <v>77</v>
      </c>
      <c r="E13" s="1227">
        <v>344.88126599999998</v>
      </c>
      <c r="F13" s="1227">
        <v>311.75899000000004</v>
      </c>
      <c r="G13" s="1227">
        <v>348.89062000000001</v>
      </c>
      <c r="H13" s="1227">
        <v>350.76070900000002</v>
      </c>
      <c r="I13" s="1227">
        <v>344.66466200000002</v>
      </c>
      <c r="J13" s="1227">
        <v>353.66780600000004</v>
      </c>
      <c r="K13" s="1227">
        <v>366.25116799999995</v>
      </c>
      <c r="L13" s="1227">
        <v>354.93112300000001</v>
      </c>
      <c r="M13" s="1227">
        <v>330.81193400000001</v>
      </c>
      <c r="N13" s="1227">
        <v>360.84025099999997</v>
      </c>
      <c r="O13" s="1227">
        <v>316.31703099999999</v>
      </c>
      <c r="P13" s="1228">
        <v>369.77407599999998</v>
      </c>
      <c r="Q13" s="1229">
        <f t="shared" si="0"/>
        <v>4153.5496359999997</v>
      </c>
      <c r="R13" s="621"/>
      <c r="S13" s="621"/>
      <c r="T13" s="621"/>
      <c r="U13" s="1325"/>
      <c r="V13" s="2122"/>
      <c r="W13" s="2123" t="s">
        <v>14</v>
      </c>
      <c r="X13" s="2124" t="s">
        <v>77</v>
      </c>
      <c r="Y13" s="2125">
        <v>68.438388600000664</v>
      </c>
      <c r="Z13" s="2126">
        <v>61.890815299999971</v>
      </c>
      <c r="AA13" s="2127">
        <v>68.974783900000133</v>
      </c>
      <c r="AB13" s="2126">
        <v>68.402144099999774</v>
      </c>
      <c r="AC13" s="2127">
        <v>71.316062299999984</v>
      </c>
      <c r="AD13" s="2127">
        <v>69.993434199999811</v>
      </c>
      <c r="AE13" s="2127">
        <v>72.200615800000506</v>
      </c>
      <c r="AF13" s="2127">
        <v>71.295594599999717</v>
      </c>
      <c r="AG13" s="2127">
        <v>70.977557599999969</v>
      </c>
      <c r="AH13" s="2127">
        <v>73.056130700000296</v>
      </c>
      <c r="AI13" s="2127">
        <v>71.083094500000286</v>
      </c>
      <c r="AJ13" s="2127">
        <v>72.771757600000072</v>
      </c>
      <c r="AK13" s="2128">
        <v>840.40037920000498</v>
      </c>
      <c r="AL13" s="1325"/>
      <c r="AM13" s="1325"/>
      <c r="AN13" s="1325"/>
      <c r="AO13" s="1325"/>
      <c r="AP13" s="1325"/>
      <c r="AQ13" s="1325"/>
      <c r="AR13" s="1325"/>
      <c r="AS13" s="1325"/>
      <c r="AT13" s="1325"/>
      <c r="AU13" s="1325"/>
      <c r="AV13" s="1325"/>
      <c r="AW13" s="1325"/>
      <c r="AX13" s="1325"/>
      <c r="AY13" s="1325"/>
      <c r="AZ13" s="1325"/>
      <c r="BA13" s="1325"/>
      <c r="BB13" s="1325"/>
      <c r="BC13" s="1325"/>
    </row>
    <row r="14" spans="1:55" s="1" customFormat="1" ht="18.75" customHeight="1">
      <c r="A14" s="3"/>
      <c r="B14" s="647">
        <v>8</v>
      </c>
      <c r="C14" s="648" t="s">
        <v>353</v>
      </c>
      <c r="D14" s="649" t="s">
        <v>77</v>
      </c>
      <c r="E14" s="1227">
        <v>3.7070331999999997</v>
      </c>
      <c r="F14" s="1227">
        <v>3.7344992000000001</v>
      </c>
      <c r="G14" s="1227">
        <v>4.3990737000000006</v>
      </c>
      <c r="H14" s="1227">
        <v>4.1566443999999994</v>
      </c>
      <c r="I14" s="1227">
        <v>4.5160744000000008</v>
      </c>
      <c r="J14" s="1227">
        <v>4.2637385999999999</v>
      </c>
      <c r="K14" s="1227">
        <v>4.1252434999999998</v>
      </c>
      <c r="L14" s="1227">
        <v>3.9397038000000002</v>
      </c>
      <c r="M14" s="1227">
        <v>3.8174485000000002</v>
      </c>
      <c r="N14" s="1227">
        <v>3.8621037000000005</v>
      </c>
      <c r="O14" s="1227">
        <v>4.0044937000000003</v>
      </c>
      <c r="P14" s="1228">
        <v>3.8516338999999999</v>
      </c>
      <c r="Q14" s="1229">
        <f t="shared" si="0"/>
        <v>48.377690599999994</v>
      </c>
      <c r="R14" s="621"/>
      <c r="S14" s="621"/>
      <c r="T14" s="621"/>
      <c r="U14" s="1325"/>
      <c r="V14" s="2122"/>
      <c r="W14" s="2129" t="s">
        <v>16</v>
      </c>
      <c r="X14" s="2124" t="s">
        <v>287</v>
      </c>
      <c r="Y14" s="2125">
        <v>1.5859199999999997E-2</v>
      </c>
      <c r="Z14" s="2126">
        <v>1.5779700000000004E-2</v>
      </c>
      <c r="AA14" s="2127">
        <v>1.5652199999999998E-2</v>
      </c>
      <c r="AB14" s="2126">
        <v>1.5277199999999996E-2</v>
      </c>
      <c r="AC14" s="2127">
        <v>1.4998200000000001E-2</v>
      </c>
      <c r="AD14" s="2127">
        <v>1.5022199999999998E-2</v>
      </c>
      <c r="AE14" s="2127">
        <v>1.4862299999999998E-2</v>
      </c>
      <c r="AF14" s="2127">
        <v>1.4774700000000002E-2</v>
      </c>
      <c r="AG14" s="2127">
        <v>1.4685899999999995E-2</v>
      </c>
      <c r="AH14" s="2127">
        <v>1.4622599999999998E-2</v>
      </c>
      <c r="AI14" s="2127">
        <v>1.464E-2</v>
      </c>
      <c r="AJ14" s="2127">
        <v>1.4656800000000001E-2</v>
      </c>
      <c r="AK14" s="2128">
        <v>0.18083099999999991</v>
      </c>
      <c r="AL14" s="1325"/>
      <c r="AM14" s="1325"/>
      <c r="AN14" s="1325"/>
      <c r="AO14" s="1325"/>
      <c r="AP14" s="1325"/>
      <c r="AQ14" s="1325"/>
      <c r="AR14" s="1325"/>
      <c r="AS14" s="1325"/>
      <c r="AT14" s="1325"/>
      <c r="AU14" s="1325"/>
      <c r="AV14" s="1325"/>
      <c r="AW14" s="1325"/>
      <c r="AX14" s="1325"/>
      <c r="AY14" s="1325"/>
      <c r="AZ14" s="1325"/>
      <c r="BA14" s="1325"/>
      <c r="BB14" s="1325"/>
      <c r="BC14" s="1325"/>
    </row>
    <row r="15" spans="1:55" s="1" customFormat="1" ht="18.75" customHeight="1">
      <c r="A15" s="3"/>
      <c r="B15" s="647">
        <v>9</v>
      </c>
      <c r="C15" s="648" t="s">
        <v>277</v>
      </c>
      <c r="D15" s="649" t="s">
        <v>77</v>
      </c>
      <c r="E15" s="672">
        <v>1.6732830000000001</v>
      </c>
      <c r="F15" s="672">
        <v>1.8525224000000002</v>
      </c>
      <c r="G15" s="672">
        <v>1.8910039999999999</v>
      </c>
      <c r="H15" s="672">
        <v>1.5988548999999999</v>
      </c>
      <c r="I15" s="1227">
        <v>1.3978863000000001</v>
      </c>
      <c r="J15" s="1227">
        <v>1.3445944000000001</v>
      </c>
      <c r="K15" s="1227">
        <v>1.3572236</v>
      </c>
      <c r="L15" s="1227">
        <v>1.3004143000000001</v>
      </c>
      <c r="M15" s="1227">
        <v>1.3866716000000001</v>
      </c>
      <c r="N15" s="1227">
        <v>1.3476632</v>
      </c>
      <c r="O15" s="1227">
        <v>1.4529802000000003</v>
      </c>
      <c r="P15" s="1228">
        <v>1.6293883</v>
      </c>
      <c r="Q15" s="1229">
        <f t="shared" si="0"/>
        <v>18.232486199999997</v>
      </c>
      <c r="R15" s="621"/>
      <c r="S15" s="621"/>
      <c r="T15" s="621"/>
      <c r="U15" s="1325"/>
      <c r="V15" s="2122"/>
      <c r="W15" s="2130"/>
      <c r="X15" s="2124" t="s">
        <v>77</v>
      </c>
      <c r="Y15" s="2125">
        <v>121.57163363000008</v>
      </c>
      <c r="Z15" s="2126">
        <v>111.99546244999991</v>
      </c>
      <c r="AA15" s="2127">
        <v>123.80969241999992</v>
      </c>
      <c r="AB15" s="2126">
        <v>111.52864805999961</v>
      </c>
      <c r="AC15" s="2127">
        <v>106.35976359000007</v>
      </c>
      <c r="AD15" s="2127">
        <v>103.37655456000014</v>
      </c>
      <c r="AE15" s="2127">
        <v>101.80097826999992</v>
      </c>
      <c r="AF15" s="2127">
        <v>99.156319489999873</v>
      </c>
      <c r="AG15" s="2127">
        <v>98.964282399999846</v>
      </c>
      <c r="AH15" s="2127">
        <v>105.59808374999923</v>
      </c>
      <c r="AI15" s="2127">
        <v>106.97152275000009</v>
      </c>
      <c r="AJ15" s="2127">
        <v>114.20678424999932</v>
      </c>
      <c r="AK15" s="2128">
        <v>1305.3397256199958</v>
      </c>
      <c r="AL15" s="1325"/>
      <c r="AM15" s="1325"/>
      <c r="AN15" s="1325"/>
      <c r="AO15" s="1325"/>
      <c r="AP15" s="1325"/>
      <c r="AQ15" s="1325"/>
      <c r="AR15" s="1325"/>
      <c r="AS15" s="1325"/>
      <c r="AT15" s="1325"/>
      <c r="AU15" s="1325"/>
      <c r="AV15" s="1325"/>
      <c r="AW15" s="1325"/>
      <c r="AX15" s="1325"/>
      <c r="AY15" s="1325"/>
      <c r="AZ15" s="1325"/>
      <c r="BA15" s="1325"/>
      <c r="BB15" s="1325"/>
      <c r="BC15" s="1325"/>
    </row>
    <row r="16" spans="1:55" s="1" customFormat="1" ht="18.75" customHeight="1">
      <c r="A16" s="3"/>
      <c r="B16" s="647">
        <v>10</v>
      </c>
      <c r="C16" s="648" t="s">
        <v>354</v>
      </c>
      <c r="D16" s="649" t="s">
        <v>77</v>
      </c>
      <c r="E16" s="1227">
        <v>26.466378100000004</v>
      </c>
      <c r="F16" s="1227">
        <v>24.0114652</v>
      </c>
      <c r="G16" s="1227">
        <v>27.506074999999999</v>
      </c>
      <c r="H16" s="1227">
        <v>27.677523400000005</v>
      </c>
      <c r="I16" s="1227">
        <v>25.397669099999998</v>
      </c>
      <c r="J16" s="1227">
        <v>28.144695600000002</v>
      </c>
      <c r="K16" s="1227">
        <v>28.130634200000003</v>
      </c>
      <c r="L16" s="1227">
        <v>26.643142799999996</v>
      </c>
      <c r="M16" s="1227">
        <v>25.491612500000002</v>
      </c>
      <c r="N16" s="1227">
        <v>27.572545300000005</v>
      </c>
      <c r="O16" s="1227">
        <v>27.272351600000007</v>
      </c>
      <c r="P16" s="1228">
        <v>24.776588200000003</v>
      </c>
      <c r="Q16" s="1229">
        <f t="shared" si="0"/>
        <v>319.09068100000002</v>
      </c>
      <c r="R16" s="621"/>
      <c r="S16" s="621"/>
      <c r="T16" s="621"/>
      <c r="U16" s="1325"/>
      <c r="V16" s="2122"/>
      <c r="W16" s="2123" t="s">
        <v>19</v>
      </c>
      <c r="X16" s="2124" t="s">
        <v>77</v>
      </c>
      <c r="Y16" s="2125">
        <v>65.781796329999992</v>
      </c>
      <c r="Z16" s="2126">
        <v>61.537343730000217</v>
      </c>
      <c r="AA16" s="2127">
        <v>65.262930239999761</v>
      </c>
      <c r="AB16" s="2126">
        <v>60.496114010000269</v>
      </c>
      <c r="AC16" s="2127">
        <v>63.063113569999977</v>
      </c>
      <c r="AD16" s="2127">
        <v>60.641859810000078</v>
      </c>
      <c r="AE16" s="2127">
        <v>61.429789599999872</v>
      </c>
      <c r="AF16" s="2127">
        <v>60.901082569999964</v>
      </c>
      <c r="AG16" s="2127">
        <v>60.247193479999879</v>
      </c>
      <c r="AH16" s="2127">
        <v>62.143323610000046</v>
      </c>
      <c r="AI16" s="2127">
        <v>61.017560459999849</v>
      </c>
      <c r="AJ16" s="2127">
        <v>66.259235620000126</v>
      </c>
      <c r="AK16" s="2128">
        <v>748.78134303001434</v>
      </c>
      <c r="AL16" s="1325"/>
      <c r="AM16" s="1325"/>
      <c r="AN16" s="1325"/>
      <c r="AO16" s="1325"/>
      <c r="AP16" s="1325"/>
      <c r="AQ16" s="1325"/>
      <c r="AR16" s="1325"/>
      <c r="AS16" s="1325"/>
      <c r="AT16" s="1325"/>
      <c r="AU16" s="1325"/>
      <c r="AV16" s="1325"/>
      <c r="AW16" s="1325"/>
      <c r="AX16" s="1325"/>
      <c r="AY16" s="1325"/>
      <c r="AZ16" s="1325"/>
      <c r="BA16" s="1325"/>
      <c r="BB16" s="1325"/>
      <c r="BC16" s="1325"/>
    </row>
    <row r="17" spans="1:55" s="1" customFormat="1" ht="18.75" customHeight="1">
      <c r="A17" s="3"/>
      <c r="B17" s="647">
        <v>11</v>
      </c>
      <c r="C17" s="648" t="s">
        <v>52</v>
      </c>
      <c r="D17" s="649" t="s">
        <v>77</v>
      </c>
      <c r="E17" s="1227">
        <v>12.520992</v>
      </c>
      <c r="F17" s="1227">
        <v>12.256603000000002</v>
      </c>
      <c r="G17" s="1227">
        <v>10.950495999999998</v>
      </c>
      <c r="H17" s="1227">
        <v>9.5888359999999988</v>
      </c>
      <c r="I17" s="1227">
        <v>18.218659000000002</v>
      </c>
      <c r="J17" s="1227">
        <v>14.386614</v>
      </c>
      <c r="K17" s="1227">
        <v>10.423030999999998</v>
      </c>
      <c r="L17" s="1227">
        <v>10.078719</v>
      </c>
      <c r="M17" s="1227">
        <v>10.676435</v>
      </c>
      <c r="N17" s="1227">
        <v>12.277861</v>
      </c>
      <c r="O17" s="1227">
        <v>18.295795000000002</v>
      </c>
      <c r="P17" s="1228">
        <v>17.851293000000002</v>
      </c>
      <c r="Q17" s="1229">
        <f t="shared" si="0"/>
        <v>157.52533399999999</v>
      </c>
      <c r="R17" s="621"/>
      <c r="S17" s="621"/>
      <c r="T17" s="621"/>
      <c r="U17" s="1325"/>
      <c r="V17" s="2122"/>
      <c r="W17" s="2123" t="s">
        <v>20</v>
      </c>
      <c r="X17" s="2124" t="s">
        <v>77</v>
      </c>
      <c r="Y17" s="2125">
        <v>34.936828299999931</v>
      </c>
      <c r="Z17" s="2126">
        <v>31.641033100000005</v>
      </c>
      <c r="AA17" s="2127">
        <v>33.870741810000006</v>
      </c>
      <c r="AB17" s="2126">
        <v>32.44961127000002</v>
      </c>
      <c r="AC17" s="2127">
        <v>32.126502359999975</v>
      </c>
      <c r="AD17" s="2127">
        <v>31.547481940000019</v>
      </c>
      <c r="AE17" s="2127">
        <v>31.501345370000031</v>
      </c>
      <c r="AF17" s="2127">
        <v>32.040136820000065</v>
      </c>
      <c r="AG17" s="2127">
        <v>31.249585289999978</v>
      </c>
      <c r="AH17" s="2127">
        <v>32.639239690000053</v>
      </c>
      <c r="AI17" s="2127">
        <v>33.00722262</v>
      </c>
      <c r="AJ17" s="2127">
        <v>35.218289340000013</v>
      </c>
      <c r="AK17" s="2128">
        <v>392.22801790999898</v>
      </c>
      <c r="AL17" s="1325"/>
      <c r="AM17" s="1325"/>
      <c r="AN17" s="1325"/>
      <c r="AO17" s="1325"/>
      <c r="AP17" s="1325"/>
      <c r="AQ17" s="1325"/>
      <c r="AR17" s="1325"/>
      <c r="AS17" s="1325"/>
      <c r="AT17" s="1325"/>
      <c r="AU17" s="1325"/>
      <c r="AV17" s="1325"/>
      <c r="AW17" s="1325"/>
      <c r="AX17" s="1325"/>
      <c r="AY17" s="1325"/>
      <c r="AZ17" s="1325"/>
      <c r="BA17" s="1325"/>
      <c r="BB17" s="1325"/>
      <c r="BC17" s="1325"/>
    </row>
    <row r="18" spans="1:55" s="1" customFormat="1" ht="18.75" customHeight="1">
      <c r="A18" s="3"/>
      <c r="B18" s="647">
        <v>12</v>
      </c>
      <c r="C18" s="648" t="s">
        <v>314</v>
      </c>
      <c r="D18" s="649" t="s">
        <v>77</v>
      </c>
      <c r="E18" s="1227">
        <v>3.9979999999999998E-3</v>
      </c>
      <c r="F18" s="1227">
        <v>3.7889999999999998E-3</v>
      </c>
      <c r="G18" s="1227">
        <v>4.1260000000000003E-3</v>
      </c>
      <c r="H18" s="1227">
        <v>4.0499999999999998E-3</v>
      </c>
      <c r="I18" s="1227">
        <v>4.3899999999999998E-3</v>
      </c>
      <c r="J18" s="1227">
        <v>4.1099999999999999E-3</v>
      </c>
      <c r="K18" s="1227">
        <v>4.4339999999999996E-3</v>
      </c>
      <c r="L18" s="1227">
        <v>3.5539999999999999E-3</v>
      </c>
      <c r="M18" s="1227">
        <v>4.0600000000000002E-3</v>
      </c>
      <c r="N18" s="1227">
        <v>4.2180000000000004E-3</v>
      </c>
      <c r="O18" s="1227">
        <v>4.1729999999999996E-3</v>
      </c>
      <c r="P18" s="1228">
        <v>4.2079999999999999E-3</v>
      </c>
      <c r="Q18" s="1229">
        <f t="shared" si="0"/>
        <v>4.9110000000000001E-2</v>
      </c>
      <c r="R18" s="621"/>
      <c r="S18" s="621"/>
      <c r="T18" s="621"/>
      <c r="U18" s="1325"/>
      <c r="V18" s="2122"/>
      <c r="W18" s="2123" t="s">
        <v>348</v>
      </c>
      <c r="X18" s="2124" t="s">
        <v>77</v>
      </c>
      <c r="Y18" s="2125">
        <v>0.11998120000000001</v>
      </c>
      <c r="Z18" s="2126">
        <v>9.6717999999999998E-2</v>
      </c>
      <c r="AA18" s="2127">
        <v>0.10981129999999999</v>
      </c>
      <c r="AB18" s="2126">
        <v>0.1181249</v>
      </c>
      <c r="AC18" s="2127">
        <v>0.12442759999999999</v>
      </c>
      <c r="AD18" s="2127">
        <v>0.1214471</v>
      </c>
      <c r="AE18" s="2127">
        <v>0.12488210000000001</v>
      </c>
      <c r="AF18" s="2127">
        <v>0.12657650000000001</v>
      </c>
      <c r="AG18" s="2127">
        <v>0.12749830000000004</v>
      </c>
      <c r="AH18" s="2127">
        <v>0.13956249999999998</v>
      </c>
      <c r="AI18" s="2127">
        <v>0.13773839999999998</v>
      </c>
      <c r="AJ18" s="2127">
        <v>0.13595789999999999</v>
      </c>
      <c r="AK18" s="2128">
        <v>1.4827257999999996</v>
      </c>
      <c r="AL18" s="1325"/>
      <c r="AM18" s="1325"/>
      <c r="AN18" s="1325"/>
      <c r="AO18" s="1325"/>
      <c r="AP18" s="1325"/>
      <c r="AQ18" s="1325"/>
      <c r="AR18" s="1325"/>
      <c r="AS18" s="1325"/>
      <c r="AT18" s="1325"/>
      <c r="AU18" s="1325"/>
      <c r="AV18" s="1325"/>
      <c r="AW18" s="1325"/>
      <c r="AX18" s="1325"/>
      <c r="AY18" s="1325"/>
      <c r="AZ18" s="1325"/>
      <c r="BA18" s="1325"/>
      <c r="BB18" s="1325"/>
      <c r="BC18" s="1325"/>
    </row>
    <row r="19" spans="1:55" s="1" customFormat="1" ht="18.75" customHeight="1">
      <c r="A19" s="3"/>
      <c r="B19" s="647">
        <v>13</v>
      </c>
      <c r="C19" s="648" t="s">
        <v>53</v>
      </c>
      <c r="D19" s="649" t="s">
        <v>77</v>
      </c>
      <c r="E19" s="1227">
        <v>49.866226999999995</v>
      </c>
      <c r="F19" s="1227">
        <v>52.936801000000017</v>
      </c>
      <c r="G19" s="1227">
        <v>55.906322999999993</v>
      </c>
      <c r="H19" s="1227">
        <v>53.925790399999997</v>
      </c>
      <c r="I19" s="1227">
        <v>53.4721403</v>
      </c>
      <c r="J19" s="1227">
        <v>53.09058060000001</v>
      </c>
      <c r="K19" s="1227">
        <v>50.541961799999996</v>
      </c>
      <c r="L19" s="1227">
        <v>50.168317900000005</v>
      </c>
      <c r="M19" s="1227">
        <v>48.100563999999999</v>
      </c>
      <c r="N19" s="1227">
        <v>53.715763599999995</v>
      </c>
      <c r="O19" s="1227">
        <v>53.398693000000009</v>
      </c>
      <c r="P19" s="1228">
        <v>53.987111499999997</v>
      </c>
      <c r="Q19" s="1229">
        <f t="shared" si="0"/>
        <v>629.11027409999997</v>
      </c>
      <c r="R19" s="621"/>
      <c r="S19" s="621"/>
      <c r="T19" s="621"/>
      <c r="U19" s="1325"/>
      <c r="V19" s="2122"/>
      <c r="W19" s="2123" t="s">
        <v>269</v>
      </c>
      <c r="X19" s="2124" t="s">
        <v>287</v>
      </c>
      <c r="Y19" s="2125">
        <v>0.26697010000000004</v>
      </c>
      <c r="Z19" s="2126">
        <v>0.24490119999999996</v>
      </c>
      <c r="AA19" s="2127">
        <v>0.26819220000000005</v>
      </c>
      <c r="AB19" s="2126">
        <v>0.29553440000000009</v>
      </c>
      <c r="AC19" s="2127">
        <v>0.30807120000000005</v>
      </c>
      <c r="AD19" s="2127">
        <v>0.29562080000000018</v>
      </c>
      <c r="AE19" s="2127">
        <v>0.29020349999999995</v>
      </c>
      <c r="AF19" s="2127">
        <v>0.31631819999999994</v>
      </c>
      <c r="AG19" s="2127">
        <v>0.30320220000000009</v>
      </c>
      <c r="AH19" s="2127">
        <v>0.30444049999999984</v>
      </c>
      <c r="AI19" s="2127">
        <v>0.30396980000000007</v>
      </c>
      <c r="AJ19" s="2127">
        <v>0.29339789999999993</v>
      </c>
      <c r="AK19" s="2128">
        <v>3.4908220000000045</v>
      </c>
      <c r="AL19" s="1325"/>
      <c r="AM19" s="1325"/>
      <c r="AN19" s="1325"/>
      <c r="AO19" s="1325"/>
      <c r="AP19" s="1325"/>
      <c r="AQ19" s="1325"/>
      <c r="AR19" s="1325"/>
      <c r="AS19" s="1325"/>
      <c r="AT19" s="1325"/>
      <c r="AU19" s="1325"/>
      <c r="AV19" s="1325"/>
      <c r="AW19" s="1325"/>
      <c r="AX19" s="1325"/>
      <c r="AY19" s="1325"/>
      <c r="AZ19" s="1325"/>
      <c r="BA19" s="1325"/>
      <c r="BB19" s="1325"/>
      <c r="BC19" s="1325"/>
    </row>
    <row r="20" spans="1:55" s="1" customFormat="1" ht="18.75" customHeight="1">
      <c r="A20" s="3"/>
      <c r="B20" s="647">
        <v>14</v>
      </c>
      <c r="C20" s="648" t="s">
        <v>242</v>
      </c>
      <c r="D20" s="649" t="s">
        <v>77</v>
      </c>
      <c r="E20" s="1227">
        <v>456.41438099999988</v>
      </c>
      <c r="F20" s="1227">
        <v>415.48062659999971</v>
      </c>
      <c r="G20" s="1227">
        <v>454.86780729999992</v>
      </c>
      <c r="H20" s="1227">
        <v>422.00224889999998</v>
      </c>
      <c r="I20" s="1227">
        <v>480.35930299999978</v>
      </c>
      <c r="J20" s="1227">
        <v>434.79931950000008</v>
      </c>
      <c r="K20" s="1227">
        <v>451.26126960000005</v>
      </c>
      <c r="L20" s="1227">
        <v>455.03029949999984</v>
      </c>
      <c r="M20" s="1227">
        <v>451.04372270000022</v>
      </c>
      <c r="N20" s="1227">
        <v>439.65208930000017</v>
      </c>
      <c r="O20" s="1227">
        <v>440.57212199999935</v>
      </c>
      <c r="P20" s="1228">
        <v>454.50449789999976</v>
      </c>
      <c r="Q20" s="1229">
        <f t="shared" si="0"/>
        <v>5355.9876872999985</v>
      </c>
      <c r="R20" s="621"/>
      <c r="S20" s="621"/>
      <c r="T20" s="621"/>
      <c r="U20" s="1325"/>
      <c r="V20" s="2122"/>
      <c r="W20" s="2123" t="s">
        <v>22</v>
      </c>
      <c r="X20" s="2124" t="s">
        <v>77</v>
      </c>
      <c r="Y20" s="2125">
        <v>2.0593320000000008</v>
      </c>
      <c r="Z20" s="2126">
        <v>1.9913231999999992</v>
      </c>
      <c r="AA20" s="2127">
        <v>1.0033999700000005</v>
      </c>
      <c r="AB20" s="2126">
        <v>1.0171999600000001</v>
      </c>
      <c r="AC20" s="2127">
        <v>0.9915000300000002</v>
      </c>
      <c r="AD20" s="2127">
        <v>0.96329998000000006</v>
      </c>
      <c r="AE20" s="2127">
        <v>0.92919998000000048</v>
      </c>
      <c r="AF20" s="2127">
        <v>0.93369999000000004</v>
      </c>
      <c r="AG20" s="2127">
        <v>0.94829995000000034</v>
      </c>
      <c r="AH20" s="2127">
        <v>0.99130005000000021</v>
      </c>
      <c r="AI20" s="2127">
        <v>1.0100000399999998</v>
      </c>
      <c r="AJ20" s="2127">
        <v>1.18000007</v>
      </c>
      <c r="AK20" s="2128">
        <v>14.018555219999984</v>
      </c>
      <c r="AL20" s="1325"/>
      <c r="AM20" s="1325"/>
      <c r="AN20" s="1325"/>
      <c r="AO20" s="1325"/>
      <c r="AP20" s="1325"/>
      <c r="AQ20" s="1325"/>
      <c r="AR20" s="1325"/>
      <c r="AS20" s="1325"/>
      <c r="AT20" s="1325"/>
      <c r="AU20" s="1325"/>
      <c r="AV20" s="1325"/>
      <c r="AW20" s="1325"/>
      <c r="AX20" s="1325"/>
      <c r="AY20" s="1325"/>
      <c r="AZ20" s="1325"/>
      <c r="BA20" s="1325"/>
      <c r="BB20" s="1325"/>
      <c r="BC20" s="1325"/>
    </row>
    <row r="21" spans="1:55" s="1" customFormat="1" ht="18.75" customHeight="1">
      <c r="A21" s="3"/>
      <c r="B21" s="647">
        <v>15</v>
      </c>
      <c r="C21" s="648" t="s">
        <v>243</v>
      </c>
      <c r="D21" s="649" t="s">
        <v>77</v>
      </c>
      <c r="E21" s="1227">
        <v>8.1145862999999991</v>
      </c>
      <c r="F21" s="1227">
        <v>9.1339021999999996</v>
      </c>
      <c r="G21" s="1227">
        <v>9.9550494</v>
      </c>
      <c r="H21" s="1227">
        <v>9.5054614000000015</v>
      </c>
      <c r="I21" s="1227">
        <v>9.6178100000000004</v>
      </c>
      <c r="J21" s="1227">
        <v>9.0826826000000001</v>
      </c>
      <c r="K21" s="1227">
        <v>8.8728201999999996</v>
      </c>
      <c r="L21" s="1227">
        <v>8.8642265000000009</v>
      </c>
      <c r="M21" s="1227">
        <v>8.6006667999999991</v>
      </c>
      <c r="N21" s="1227">
        <v>9.2187080999999989</v>
      </c>
      <c r="O21" s="1227">
        <v>8.2718111000000007</v>
      </c>
      <c r="P21" s="1228">
        <v>9.2202951999999989</v>
      </c>
      <c r="Q21" s="1229">
        <f t="shared" si="0"/>
        <v>108.4580198</v>
      </c>
      <c r="R21" s="621"/>
      <c r="S21" s="621"/>
      <c r="T21" s="621"/>
      <c r="U21" s="1325"/>
      <c r="V21" s="2122"/>
      <c r="W21" s="2123" t="s">
        <v>24</v>
      </c>
      <c r="X21" s="2124" t="s">
        <v>77</v>
      </c>
      <c r="Y21" s="2125">
        <v>2.2597018999999987</v>
      </c>
      <c r="Z21" s="2126">
        <v>2.0302382000000017</v>
      </c>
      <c r="AA21" s="2127">
        <v>2.2077080000000033</v>
      </c>
      <c r="AB21" s="2126">
        <v>2.3252407000000006</v>
      </c>
      <c r="AC21" s="2127">
        <v>2.4611375999999985</v>
      </c>
      <c r="AD21" s="2127">
        <v>2.4648455000000027</v>
      </c>
      <c r="AE21" s="2127">
        <v>2.2671945999999989</v>
      </c>
      <c r="AF21" s="2127">
        <v>2.357591200000003</v>
      </c>
      <c r="AG21" s="2127">
        <v>2.5035444000000004</v>
      </c>
      <c r="AH21" s="2127">
        <v>2.6125488000000043</v>
      </c>
      <c r="AI21" s="2127">
        <v>3.0730557000000029</v>
      </c>
      <c r="AJ21" s="2127">
        <v>2.8383044999999996</v>
      </c>
      <c r="AK21" s="2128">
        <v>29.401111100000001</v>
      </c>
      <c r="AL21" s="1325"/>
      <c r="AM21" s="1325"/>
      <c r="AN21" s="1325"/>
      <c r="AO21" s="1325"/>
      <c r="AP21" s="1325"/>
      <c r="AQ21" s="1325"/>
      <c r="AR21" s="1325"/>
      <c r="AS21" s="1325"/>
      <c r="AT21" s="1325"/>
      <c r="AU21" s="1325"/>
      <c r="AV21" s="1325"/>
      <c r="AW21" s="1325"/>
      <c r="AX21" s="1325"/>
      <c r="AY21" s="1325"/>
      <c r="AZ21" s="1325"/>
      <c r="BA21" s="1325"/>
      <c r="BB21" s="1325"/>
      <c r="BC21" s="1325"/>
    </row>
    <row r="22" spans="1:55" s="1" customFormat="1" ht="18.75" customHeight="1">
      <c r="A22" s="3"/>
      <c r="B22" s="647">
        <v>16</v>
      </c>
      <c r="C22" s="648" t="s">
        <v>355</v>
      </c>
      <c r="D22" s="649" t="s">
        <v>77</v>
      </c>
      <c r="E22" s="1227">
        <v>417.1681759999999</v>
      </c>
      <c r="F22" s="1227">
        <v>390.04017539999978</v>
      </c>
      <c r="G22" s="1227">
        <v>447.58768909999969</v>
      </c>
      <c r="H22" s="1227">
        <v>427.16051939999966</v>
      </c>
      <c r="I22" s="1227">
        <v>461.1033521</v>
      </c>
      <c r="J22" s="1227">
        <v>444.21651900000018</v>
      </c>
      <c r="K22" s="1227">
        <v>448.5748556999996</v>
      </c>
      <c r="L22" s="1227">
        <v>461.14211360000007</v>
      </c>
      <c r="M22" s="1227">
        <v>445.95015499999971</v>
      </c>
      <c r="N22" s="1227">
        <v>464.53438740000018</v>
      </c>
      <c r="O22" s="1227">
        <v>439.58117689999995</v>
      </c>
      <c r="P22" s="1228">
        <v>459.14922820000032</v>
      </c>
      <c r="Q22" s="1229">
        <f t="shared" si="0"/>
        <v>5306.2083477999986</v>
      </c>
      <c r="R22" s="621"/>
      <c r="S22" s="621"/>
      <c r="T22" s="621"/>
      <c r="U22" s="1325"/>
      <c r="V22" s="2122"/>
      <c r="W22" s="2123" t="s">
        <v>26</v>
      </c>
      <c r="X22" s="2124" t="s">
        <v>77</v>
      </c>
      <c r="Y22" s="2125">
        <v>1.3230985000000002</v>
      </c>
      <c r="Z22" s="2126">
        <v>1.3589486000000002</v>
      </c>
      <c r="AA22" s="2127">
        <v>1.1802988000000001</v>
      </c>
      <c r="AB22" s="2126">
        <v>1.292696499999999</v>
      </c>
      <c r="AC22" s="2127">
        <v>1.3961037999999999</v>
      </c>
      <c r="AD22" s="2127">
        <v>1.3631226999999995</v>
      </c>
      <c r="AE22" s="2127">
        <v>1.2652984000000005</v>
      </c>
      <c r="AF22" s="2127">
        <v>1.3318114000000001</v>
      </c>
      <c r="AG22" s="2127">
        <v>1.4128324000000001</v>
      </c>
      <c r="AH22" s="2127">
        <v>1.4204959999999998</v>
      </c>
      <c r="AI22" s="2127">
        <v>1.4658914999999995</v>
      </c>
      <c r="AJ22" s="2127">
        <v>1.4357291999999995</v>
      </c>
      <c r="AK22" s="2128">
        <v>16.246327799999989</v>
      </c>
      <c r="AL22" s="1325"/>
      <c r="AM22" s="1325"/>
      <c r="AN22" s="1325"/>
      <c r="AO22" s="1325"/>
      <c r="AP22" s="1325"/>
      <c r="AQ22" s="1325"/>
      <c r="AR22" s="1325"/>
      <c r="AS22" s="1325"/>
      <c r="AT22" s="1325"/>
      <c r="AU22" s="1325"/>
      <c r="AV22" s="1325"/>
      <c r="AW22" s="1325"/>
      <c r="AX22" s="1325"/>
      <c r="AY22" s="1325"/>
      <c r="AZ22" s="1325"/>
      <c r="BA22" s="1325"/>
      <c r="BB22" s="1325"/>
      <c r="BC22" s="1325"/>
    </row>
    <row r="23" spans="1:55" s="1" customFormat="1" ht="18.75" customHeight="1">
      <c r="A23" s="3"/>
      <c r="B23" s="647">
        <v>17</v>
      </c>
      <c r="C23" s="648" t="s">
        <v>244</v>
      </c>
      <c r="D23" s="649" t="s">
        <v>77</v>
      </c>
      <c r="E23" s="1227">
        <v>3.8292716000000002</v>
      </c>
      <c r="F23" s="1227">
        <v>3.7863009999999995</v>
      </c>
      <c r="G23" s="1227">
        <v>5.1022432999999996</v>
      </c>
      <c r="H23" s="1227">
        <v>5.1094497000000008</v>
      </c>
      <c r="I23" s="1227">
        <v>5.8239525999999993</v>
      </c>
      <c r="J23" s="1227">
        <v>6.0064656999999997</v>
      </c>
      <c r="K23" s="1227">
        <v>5.7096926000000003</v>
      </c>
      <c r="L23" s="1227">
        <v>5.7273477000000002</v>
      </c>
      <c r="M23" s="1227">
        <v>6.2660598000000007</v>
      </c>
      <c r="N23" s="1227">
        <v>6.5683141000000003</v>
      </c>
      <c r="O23" s="1227">
        <v>6.6327858000000006</v>
      </c>
      <c r="P23" s="1228">
        <v>6.1114153999999985</v>
      </c>
      <c r="Q23" s="1229">
        <f t="shared" si="0"/>
        <v>66.673299299999996</v>
      </c>
      <c r="R23" s="621"/>
      <c r="S23" s="621"/>
      <c r="T23" s="621"/>
      <c r="U23" s="1325"/>
      <c r="V23" s="2122"/>
      <c r="W23" s="2129" t="s">
        <v>238</v>
      </c>
      <c r="X23" s="2124" t="s">
        <v>287</v>
      </c>
      <c r="Y23" s="2125">
        <v>0.51187459999999996</v>
      </c>
      <c r="Z23" s="2126">
        <v>0.49467148000000055</v>
      </c>
      <c r="AA23" s="2127">
        <v>0.49060310000000035</v>
      </c>
      <c r="AB23" s="2126">
        <v>0.5672102</v>
      </c>
      <c r="AC23" s="2127">
        <v>0.5453716999999999</v>
      </c>
      <c r="AD23" s="2127">
        <v>0.49768040000000002</v>
      </c>
      <c r="AE23" s="2127">
        <v>0.50115059999999978</v>
      </c>
      <c r="AF23" s="2127">
        <v>0.59272659999999999</v>
      </c>
      <c r="AG23" s="2127">
        <v>0.5349929000000001</v>
      </c>
      <c r="AH23" s="2127">
        <v>0.54241170000000005</v>
      </c>
      <c r="AI23" s="2127">
        <v>0.58078199999999935</v>
      </c>
      <c r="AJ23" s="2127">
        <v>0.61834610999999995</v>
      </c>
      <c r="AK23" s="2128">
        <v>6.4778213899999999</v>
      </c>
      <c r="AL23" s="1325"/>
      <c r="AM23" s="1325"/>
      <c r="AN23" s="1325"/>
      <c r="AO23" s="1325"/>
      <c r="AP23" s="1325"/>
      <c r="AQ23" s="1325"/>
      <c r="AR23" s="1325"/>
      <c r="AS23" s="1325"/>
      <c r="AT23" s="1325"/>
      <c r="AU23" s="1325"/>
      <c r="AV23" s="1325"/>
      <c r="AW23" s="1325"/>
      <c r="AX23" s="1325"/>
      <c r="AY23" s="1325"/>
      <c r="AZ23" s="1325"/>
      <c r="BA23" s="1325"/>
      <c r="BB23" s="1325"/>
      <c r="BC23" s="1325"/>
    </row>
    <row r="24" spans="1:55" s="1" customFormat="1" ht="18.75" customHeight="1">
      <c r="A24" s="3"/>
      <c r="B24" s="647">
        <v>18</v>
      </c>
      <c r="C24" s="648" t="s">
        <v>54</v>
      </c>
      <c r="D24" s="649" t="s">
        <v>77</v>
      </c>
      <c r="E24" s="1227">
        <v>9.1195589999999989</v>
      </c>
      <c r="F24" s="1227">
        <v>8.7357310000000012</v>
      </c>
      <c r="G24" s="1227">
        <v>9.9364810000000006</v>
      </c>
      <c r="H24" s="1227">
        <v>9.6229180000000003</v>
      </c>
      <c r="I24" s="1227">
        <v>9.9587719999999997</v>
      </c>
      <c r="J24" s="1227">
        <v>9.881297</v>
      </c>
      <c r="K24" s="1227">
        <v>9.7858990000000006</v>
      </c>
      <c r="L24" s="1227">
        <v>9.8809830000000005</v>
      </c>
      <c r="M24" s="1227">
        <v>7.4785170000000001</v>
      </c>
      <c r="N24" s="1227">
        <v>8.0196669999999983</v>
      </c>
      <c r="O24" s="1227">
        <v>7.6335550000000012</v>
      </c>
      <c r="P24" s="1228">
        <v>7.8798250000000003</v>
      </c>
      <c r="Q24" s="1229">
        <f t="shared" si="0"/>
        <v>107.933204</v>
      </c>
      <c r="R24" s="621"/>
      <c r="S24" s="621"/>
      <c r="T24" s="621"/>
      <c r="U24" s="1325"/>
      <c r="V24" s="2122"/>
      <c r="W24" s="2130"/>
      <c r="X24" s="2124" t="s">
        <v>77</v>
      </c>
      <c r="Y24" s="2125">
        <v>595.67772260000038</v>
      </c>
      <c r="Z24" s="2126">
        <v>591.69345638000277</v>
      </c>
      <c r="AA24" s="2127">
        <v>617.53714230000116</v>
      </c>
      <c r="AB24" s="2126">
        <v>579.76186460000122</v>
      </c>
      <c r="AC24" s="2127">
        <v>583.84167700000046</v>
      </c>
      <c r="AD24" s="2127">
        <v>543.08790970000064</v>
      </c>
      <c r="AE24" s="2127">
        <v>543.32542250000097</v>
      </c>
      <c r="AF24" s="2127">
        <v>553.30562659999657</v>
      </c>
      <c r="AG24" s="2127">
        <v>547.77818889999992</v>
      </c>
      <c r="AH24" s="2127">
        <v>556.1058259999993</v>
      </c>
      <c r="AI24" s="2127">
        <v>561.2346386999983</v>
      </c>
      <c r="AJ24" s="2127">
        <v>560.31968609999922</v>
      </c>
      <c r="AK24" s="2128">
        <v>6833.6691613799976</v>
      </c>
      <c r="AL24" s="1325"/>
      <c r="AM24" s="1325"/>
      <c r="AN24" s="1325"/>
      <c r="AO24" s="1325"/>
      <c r="AP24" s="1325"/>
      <c r="AQ24" s="1325"/>
      <c r="AR24" s="1325"/>
      <c r="AS24" s="1325"/>
      <c r="AT24" s="1325"/>
      <c r="AU24" s="1325"/>
      <c r="AV24" s="1325"/>
      <c r="AW24" s="1325"/>
      <c r="AX24" s="1325"/>
      <c r="AY24" s="1325"/>
      <c r="AZ24" s="1325"/>
      <c r="BA24" s="1325"/>
      <c r="BB24" s="1325"/>
      <c r="BC24" s="1325"/>
    </row>
    <row r="25" spans="1:55" s="1" customFormat="1" ht="18.75" customHeight="1">
      <c r="A25" s="3"/>
      <c r="B25" s="647">
        <v>19</v>
      </c>
      <c r="C25" s="648" t="s">
        <v>315</v>
      </c>
      <c r="D25" s="649" t="s">
        <v>77</v>
      </c>
      <c r="E25" s="672">
        <v>0.48199510000000001</v>
      </c>
      <c r="F25" s="1227">
        <v>0.21822520000000001</v>
      </c>
      <c r="G25" s="1227">
        <v>0.26409500000000002</v>
      </c>
      <c r="H25" s="1227">
        <v>0.37080239999999998</v>
      </c>
      <c r="I25" s="1227">
        <v>0.70031120000000002</v>
      </c>
      <c r="J25" s="1227">
        <v>0.87880289999999994</v>
      </c>
      <c r="K25" s="1227">
        <v>0.7588357</v>
      </c>
      <c r="L25" s="1227">
        <v>0.74111599999999989</v>
      </c>
      <c r="M25" s="672">
        <v>0.76251290000000005</v>
      </c>
      <c r="N25" s="672">
        <v>0.75214729999999996</v>
      </c>
      <c r="O25" s="672">
        <v>0.89920679999999997</v>
      </c>
      <c r="P25" s="672">
        <v>1.0270789999999999</v>
      </c>
      <c r="Q25" s="1229">
        <f t="shared" si="0"/>
        <v>7.8551294999999994</v>
      </c>
      <c r="R25" s="621"/>
      <c r="S25" s="621"/>
      <c r="T25" s="621"/>
      <c r="U25" s="1325"/>
      <c r="V25" s="2122"/>
      <c r="W25" s="2129" t="s">
        <v>270</v>
      </c>
      <c r="X25" s="2124" t="s">
        <v>287</v>
      </c>
      <c r="Y25" s="2125">
        <v>0.28738989999999998</v>
      </c>
      <c r="Z25" s="2126">
        <v>0.26482870000000008</v>
      </c>
      <c r="AA25" s="2127">
        <v>0.23706329999999987</v>
      </c>
      <c r="AB25" s="2126">
        <v>0.23658780000000001</v>
      </c>
      <c r="AC25" s="2127">
        <v>0.23926960000000017</v>
      </c>
      <c r="AD25" s="2127">
        <v>0.20434559999999999</v>
      </c>
      <c r="AE25" s="2127">
        <v>0.17490120000000006</v>
      </c>
      <c r="AF25" s="2127">
        <v>0.17937039999999993</v>
      </c>
      <c r="AG25" s="2127">
        <v>0.17744439999999989</v>
      </c>
      <c r="AH25" s="2127">
        <v>0.17578529999999995</v>
      </c>
      <c r="AI25" s="2127">
        <v>0.16982149999999996</v>
      </c>
      <c r="AJ25" s="2127">
        <v>0.17384399999999992</v>
      </c>
      <c r="AK25" s="2128">
        <v>2.5206516999999984</v>
      </c>
      <c r="AL25" s="1325"/>
      <c r="AM25" s="1325"/>
      <c r="AN25" s="1325"/>
      <c r="AO25" s="1325"/>
      <c r="AP25" s="1325"/>
      <c r="AQ25" s="1325"/>
      <c r="AR25" s="1325"/>
      <c r="AS25" s="1325"/>
      <c r="AT25" s="1325"/>
      <c r="AU25" s="1325"/>
      <c r="AV25" s="1325"/>
      <c r="AW25" s="1325"/>
      <c r="AX25" s="1325"/>
      <c r="AY25" s="1325"/>
      <c r="AZ25" s="1325"/>
      <c r="BA25" s="1325"/>
      <c r="BB25" s="1325"/>
      <c r="BC25" s="1325"/>
    </row>
    <row r="26" spans="1:55" s="1" customFormat="1" ht="18.75" customHeight="1">
      <c r="A26" s="3"/>
      <c r="B26" s="647">
        <v>20</v>
      </c>
      <c r="C26" s="648" t="s">
        <v>316</v>
      </c>
      <c r="D26" s="650" t="s">
        <v>77</v>
      </c>
      <c r="E26" s="672">
        <v>47.952712199999965</v>
      </c>
      <c r="F26" s="672">
        <v>44.021959900000013</v>
      </c>
      <c r="G26" s="672">
        <v>44.294746899999993</v>
      </c>
      <c r="H26" s="672">
        <v>40.561352299999982</v>
      </c>
      <c r="I26" s="672">
        <v>40.697014699999983</v>
      </c>
      <c r="J26" s="672">
        <v>38.263845499999995</v>
      </c>
      <c r="K26" s="672">
        <v>37.730060900000034</v>
      </c>
      <c r="L26" s="672">
        <v>37.186644699999995</v>
      </c>
      <c r="M26" s="1227">
        <v>35.441669299999994</v>
      </c>
      <c r="N26" s="1227">
        <v>35.535310000000003</v>
      </c>
      <c r="O26" s="1227">
        <v>34.483234100000018</v>
      </c>
      <c r="P26" s="1228">
        <v>33.420031300000005</v>
      </c>
      <c r="Q26" s="1229">
        <f t="shared" si="0"/>
        <v>469.58858179999993</v>
      </c>
      <c r="R26" s="621"/>
      <c r="S26" s="621"/>
      <c r="T26" s="621"/>
      <c r="U26" s="1325"/>
      <c r="V26" s="2122"/>
      <c r="W26" s="2130"/>
      <c r="X26" s="2124" t="s">
        <v>77</v>
      </c>
      <c r="Y26" s="2125">
        <v>157.20811950000032</v>
      </c>
      <c r="Z26" s="2126">
        <v>150.81210049999967</v>
      </c>
      <c r="AA26" s="2127">
        <v>157.64094430000097</v>
      </c>
      <c r="AB26" s="2126">
        <v>144.91535299999981</v>
      </c>
      <c r="AC26" s="2127">
        <v>155.51947249999915</v>
      </c>
      <c r="AD26" s="2127">
        <v>146.22635360000049</v>
      </c>
      <c r="AE26" s="2127">
        <v>146.77116319999874</v>
      </c>
      <c r="AF26" s="2127">
        <v>143.15225139999976</v>
      </c>
      <c r="AG26" s="2127">
        <v>140.82255709999978</v>
      </c>
      <c r="AH26" s="2127">
        <v>148.32741159999884</v>
      </c>
      <c r="AI26" s="2127">
        <v>153.07827429999989</v>
      </c>
      <c r="AJ26" s="2127">
        <v>160.88045200000022</v>
      </c>
      <c r="AK26" s="2128">
        <v>1805.354452999906</v>
      </c>
      <c r="AL26" s="1325"/>
      <c r="AM26" s="1325"/>
      <c r="AN26" s="1325"/>
      <c r="AO26" s="1325"/>
      <c r="AP26" s="1325"/>
      <c r="AQ26" s="1325"/>
      <c r="AR26" s="1325"/>
      <c r="AS26" s="1325"/>
      <c r="AT26" s="1325"/>
      <c r="AU26" s="1325"/>
      <c r="AV26" s="1325"/>
      <c r="AW26" s="1325"/>
      <c r="AX26" s="1325"/>
      <c r="AY26" s="1325"/>
      <c r="AZ26" s="1325"/>
      <c r="BA26" s="1325"/>
      <c r="BB26" s="1325"/>
      <c r="BC26" s="1325"/>
    </row>
    <row r="27" spans="1:55" s="1" customFormat="1" ht="18.75" customHeight="1">
      <c r="A27" s="3"/>
      <c r="B27" s="647">
        <v>21</v>
      </c>
      <c r="C27" s="648" t="s">
        <v>55</v>
      </c>
      <c r="D27" s="650" t="s">
        <v>77</v>
      </c>
      <c r="E27" s="1227">
        <v>373.45614500000016</v>
      </c>
      <c r="F27" s="1227">
        <v>309.13003300000014</v>
      </c>
      <c r="G27" s="1227">
        <v>399.20832600000011</v>
      </c>
      <c r="H27" s="1227">
        <v>389.04615300000017</v>
      </c>
      <c r="I27" s="1227">
        <v>407.20655400000004</v>
      </c>
      <c r="J27" s="1227">
        <v>396.08024899999998</v>
      </c>
      <c r="K27" s="1227">
        <v>393.47776999999996</v>
      </c>
      <c r="L27" s="1227">
        <v>395.98390500000011</v>
      </c>
      <c r="M27" s="1227">
        <v>358.1530019999999</v>
      </c>
      <c r="N27" s="1227">
        <v>394.02413500000006</v>
      </c>
      <c r="O27" s="1227">
        <v>387.51163899999966</v>
      </c>
      <c r="P27" s="1228">
        <v>395.21071699999993</v>
      </c>
      <c r="Q27" s="1229">
        <f t="shared" si="0"/>
        <v>4598.4886280000001</v>
      </c>
      <c r="R27" s="621"/>
      <c r="S27" s="621"/>
      <c r="T27" s="621"/>
      <c r="U27" s="1325"/>
      <c r="V27" s="2122"/>
      <c r="W27" s="2123" t="s">
        <v>271</v>
      </c>
      <c r="X27" s="2124" t="s">
        <v>77</v>
      </c>
      <c r="Y27" s="2125">
        <v>528.92834836999828</v>
      </c>
      <c r="Z27" s="2126">
        <v>557.41113842000038</v>
      </c>
      <c r="AA27" s="2127">
        <v>549.63314798000044</v>
      </c>
      <c r="AB27" s="2126">
        <v>535.61605576000079</v>
      </c>
      <c r="AC27" s="2127">
        <v>505.00314330000043</v>
      </c>
      <c r="AD27" s="2127">
        <v>497.81723191999913</v>
      </c>
      <c r="AE27" s="2127">
        <v>496.83486839</v>
      </c>
      <c r="AF27" s="2127">
        <v>498.54412387999935</v>
      </c>
      <c r="AG27" s="2127">
        <v>499.50327576000097</v>
      </c>
      <c r="AH27" s="2127">
        <v>495.69500677000093</v>
      </c>
      <c r="AI27" s="2127">
        <v>502.36945005999911</v>
      </c>
      <c r="AJ27" s="2127">
        <v>509.45297273000045</v>
      </c>
      <c r="AK27" s="2128">
        <v>6176.8087633400273</v>
      </c>
      <c r="AL27" s="1325"/>
      <c r="AM27" s="1325"/>
      <c r="AN27" s="1325"/>
      <c r="AO27" s="1325"/>
      <c r="AP27" s="1325"/>
      <c r="AQ27" s="1325"/>
      <c r="AR27" s="1325"/>
      <c r="AS27" s="1325"/>
      <c r="AT27" s="1325"/>
      <c r="AU27" s="1325"/>
      <c r="AV27" s="1325"/>
      <c r="AW27" s="1325"/>
      <c r="AX27" s="1325"/>
      <c r="AY27" s="1325"/>
      <c r="AZ27" s="1325"/>
      <c r="BA27" s="1325"/>
      <c r="BB27" s="1325"/>
      <c r="BC27" s="1325"/>
    </row>
    <row r="28" spans="1:55" s="1" customFormat="1" ht="18.75" customHeight="1">
      <c r="A28" s="3"/>
      <c r="B28" s="647">
        <v>22</v>
      </c>
      <c r="C28" s="648" t="s">
        <v>317</v>
      </c>
      <c r="D28" s="650" t="s">
        <v>77</v>
      </c>
      <c r="E28" s="1227">
        <v>23.163068000000003</v>
      </c>
      <c r="F28" s="1227">
        <v>20.189546</v>
      </c>
      <c r="G28" s="1227">
        <v>22.954711999999997</v>
      </c>
      <c r="H28" s="1227">
        <v>21.424897300000001</v>
      </c>
      <c r="I28" s="1227">
        <v>21.050161799999998</v>
      </c>
      <c r="J28" s="1227">
        <v>18.709088000000001</v>
      </c>
      <c r="K28" s="1227">
        <v>18.205596399999997</v>
      </c>
      <c r="L28" s="1227">
        <v>18.210673800000002</v>
      </c>
      <c r="M28" s="1227">
        <v>18.251987199999999</v>
      </c>
      <c r="N28" s="1227">
        <v>20.2257678</v>
      </c>
      <c r="O28" s="1227">
        <v>21.030797999999994</v>
      </c>
      <c r="P28" s="1228">
        <v>22.617162700000002</v>
      </c>
      <c r="Q28" s="1229">
        <f t="shared" si="0"/>
        <v>246.03345899999999</v>
      </c>
      <c r="R28" s="621"/>
      <c r="S28" s="621"/>
      <c r="T28" s="621"/>
      <c r="U28" s="1325"/>
      <c r="V28" s="2122"/>
      <c r="W28" s="2129" t="s">
        <v>272</v>
      </c>
      <c r="X28" s="2124" t="s">
        <v>287</v>
      </c>
      <c r="Y28" s="2125">
        <v>5.17677E-2</v>
      </c>
      <c r="Z28" s="2126">
        <v>4.3434399999999998E-2</v>
      </c>
      <c r="AA28" s="2127">
        <v>4.1575799999999989E-2</v>
      </c>
      <c r="AB28" s="2126">
        <v>6.9635500000000017E-2</v>
      </c>
      <c r="AC28" s="2127">
        <v>3.6028299999999999E-2</v>
      </c>
      <c r="AD28" s="2127">
        <v>4.1849400000000002E-2</v>
      </c>
      <c r="AE28" s="2127">
        <v>4.9185300000000008E-2</v>
      </c>
      <c r="AF28" s="2127">
        <v>4.3766900000000004E-2</v>
      </c>
      <c r="AG28" s="2127">
        <v>4.9943400000000006E-2</v>
      </c>
      <c r="AH28" s="2127">
        <v>4.5892999999999989E-2</v>
      </c>
      <c r="AI28" s="2127">
        <v>4.901960000000001E-2</v>
      </c>
      <c r="AJ28" s="2127">
        <v>5.00793E-2</v>
      </c>
      <c r="AK28" s="2128">
        <v>0.5721785999999992</v>
      </c>
      <c r="AL28" s="1325"/>
      <c r="AM28" s="1325"/>
      <c r="AN28" s="1325"/>
      <c r="AO28" s="1325"/>
      <c r="AP28" s="1325"/>
      <c r="AQ28" s="1325"/>
      <c r="AR28" s="1325"/>
      <c r="AS28" s="1325"/>
      <c r="AT28" s="1325"/>
      <c r="AU28" s="1325"/>
      <c r="AV28" s="1325"/>
      <c r="AW28" s="1325"/>
      <c r="AX28" s="1325"/>
      <c r="AY28" s="1325"/>
      <c r="AZ28" s="1325"/>
      <c r="BA28" s="1325"/>
      <c r="BB28" s="1325"/>
      <c r="BC28" s="1325"/>
    </row>
    <row r="29" spans="1:55" s="1" customFormat="1" ht="18.75" customHeight="1">
      <c r="A29" s="3"/>
      <c r="B29" s="647">
        <v>23</v>
      </c>
      <c r="C29" s="648" t="s">
        <v>245</v>
      </c>
      <c r="D29" s="650" t="s">
        <v>77</v>
      </c>
      <c r="E29" s="1227">
        <v>6.7386543999999997</v>
      </c>
      <c r="F29" s="1227">
        <v>6.2114927999999994</v>
      </c>
      <c r="G29" s="1227">
        <v>6.7925372999999993</v>
      </c>
      <c r="H29" s="1227">
        <v>6.2843378999999997</v>
      </c>
      <c r="I29" s="1227">
        <v>6.2853341</v>
      </c>
      <c r="J29" s="1227">
        <v>5.7005521000000003</v>
      </c>
      <c r="K29" s="1227">
        <v>6.2685541999999996</v>
      </c>
      <c r="L29" s="1227">
        <v>5.9066026999999997</v>
      </c>
      <c r="M29" s="1227">
        <v>7.3563120999999985</v>
      </c>
      <c r="N29" s="1227">
        <v>7.1867026999999997</v>
      </c>
      <c r="O29" s="1227">
        <v>7.5899018999999992</v>
      </c>
      <c r="P29" s="1228">
        <v>7.8164359999999986</v>
      </c>
      <c r="Q29" s="1229">
        <f t="shared" si="0"/>
        <v>80.137418199999999</v>
      </c>
      <c r="R29" s="621"/>
      <c r="S29" s="621"/>
      <c r="T29" s="621"/>
      <c r="U29" s="1325"/>
      <c r="V29" s="2122"/>
      <c r="W29" s="2130"/>
      <c r="X29" s="2124" t="s">
        <v>77</v>
      </c>
      <c r="Y29" s="2125">
        <v>2.2924904000000002</v>
      </c>
      <c r="Z29" s="2126">
        <v>2.2333966000000007</v>
      </c>
      <c r="AA29" s="2127">
        <v>2.3294752000000001</v>
      </c>
      <c r="AB29" s="2126">
        <v>2.5716033999999994</v>
      </c>
      <c r="AC29" s="2127">
        <v>2.1920961999999999</v>
      </c>
      <c r="AD29" s="2127">
        <v>1.7830915000000001</v>
      </c>
      <c r="AE29" s="2127">
        <v>1.9046316000000005</v>
      </c>
      <c r="AF29" s="2127">
        <v>1.5895763000000003</v>
      </c>
      <c r="AG29" s="2127">
        <v>1.8226558999999982</v>
      </c>
      <c r="AH29" s="2127">
        <v>1.5275741</v>
      </c>
      <c r="AI29" s="2127">
        <v>1.7721938000000013</v>
      </c>
      <c r="AJ29" s="2127">
        <v>1.9589247000000005</v>
      </c>
      <c r="AK29" s="2128">
        <v>23.977709699999995</v>
      </c>
      <c r="AL29" s="1325"/>
      <c r="AM29" s="1325"/>
      <c r="AN29" s="1325"/>
      <c r="AO29" s="1325"/>
      <c r="AP29" s="1325"/>
      <c r="AQ29" s="1325"/>
      <c r="AR29" s="1325"/>
      <c r="AS29" s="1325"/>
      <c r="AT29" s="1325"/>
      <c r="AU29" s="1325"/>
      <c r="AV29" s="1325"/>
      <c r="AW29" s="1325"/>
      <c r="AX29" s="1325"/>
      <c r="AY29" s="1325"/>
      <c r="AZ29" s="1325"/>
      <c r="BA29" s="1325"/>
      <c r="BB29" s="1325"/>
      <c r="BC29" s="1325"/>
    </row>
    <row r="30" spans="1:55" s="1" customFormat="1" ht="18.75" customHeight="1">
      <c r="A30" s="3"/>
      <c r="B30" s="647">
        <v>24</v>
      </c>
      <c r="C30" s="648" t="s">
        <v>56</v>
      </c>
      <c r="D30" s="650" t="s">
        <v>77</v>
      </c>
      <c r="E30" s="1227">
        <v>40.506482999999996</v>
      </c>
      <c r="F30" s="1227">
        <v>37.481433000000003</v>
      </c>
      <c r="G30" s="1227">
        <v>42.412677000000002</v>
      </c>
      <c r="H30" s="1227">
        <v>38.474279000000003</v>
      </c>
      <c r="I30" s="1227">
        <v>41.25412</v>
      </c>
      <c r="J30" s="1227">
        <v>40.854993</v>
      </c>
      <c r="K30" s="1227">
        <v>40.924569999999996</v>
      </c>
      <c r="L30" s="1227">
        <v>44.095162000000002</v>
      </c>
      <c r="M30" s="1227">
        <v>29.294589999999999</v>
      </c>
      <c r="N30" s="1227">
        <v>35.768254999999996</v>
      </c>
      <c r="O30" s="1227">
        <v>41.607213000000002</v>
      </c>
      <c r="P30" s="1228">
        <v>44.206817000000001</v>
      </c>
      <c r="Q30" s="1229">
        <f t="shared" si="0"/>
        <v>476.88059200000004</v>
      </c>
      <c r="R30" s="621"/>
      <c r="S30" s="621"/>
      <c r="T30" s="621"/>
      <c r="U30" s="1325"/>
      <c r="V30" s="2122"/>
      <c r="W30" s="2123" t="s">
        <v>31</v>
      </c>
      <c r="X30" s="2124" t="s">
        <v>77</v>
      </c>
      <c r="Y30" s="2125">
        <v>0.88928019999999997</v>
      </c>
      <c r="Z30" s="2126">
        <v>0.76406180000000001</v>
      </c>
      <c r="AA30" s="2127">
        <v>0.87849900000000003</v>
      </c>
      <c r="AB30" s="2126">
        <v>0.86895089999999997</v>
      </c>
      <c r="AC30" s="2127">
        <v>0.88082130000000003</v>
      </c>
      <c r="AD30" s="2127">
        <v>0.88769509999999996</v>
      </c>
      <c r="AE30" s="2127">
        <v>0.93630810000000009</v>
      </c>
      <c r="AF30" s="2127">
        <v>0.91774620000000007</v>
      </c>
      <c r="AG30" s="2127">
        <v>0.87634499999999993</v>
      </c>
      <c r="AH30" s="2127">
        <v>0.85058899999999982</v>
      </c>
      <c r="AI30" s="2127">
        <v>0.89914550000000015</v>
      </c>
      <c r="AJ30" s="2127">
        <v>0.98648599999999975</v>
      </c>
      <c r="AK30" s="2128">
        <v>10.635928100000006</v>
      </c>
      <c r="AL30" s="1325"/>
      <c r="AM30" s="1325"/>
      <c r="AN30" s="1325"/>
      <c r="AO30" s="1325"/>
      <c r="AP30" s="1325"/>
      <c r="AQ30" s="1325"/>
      <c r="AR30" s="1325"/>
      <c r="AS30" s="1325"/>
      <c r="AT30" s="1325"/>
      <c r="AU30" s="1325"/>
      <c r="AV30" s="1325"/>
      <c r="AW30" s="1325"/>
      <c r="AX30" s="1325"/>
      <c r="AY30" s="1325"/>
      <c r="AZ30" s="1325"/>
      <c r="BA30" s="1325"/>
      <c r="BB30" s="1325"/>
      <c r="BC30" s="1325"/>
    </row>
    <row r="31" spans="1:55" s="1" customFormat="1" ht="18.75" customHeight="1">
      <c r="A31" s="3"/>
      <c r="B31" s="647">
        <v>25</v>
      </c>
      <c r="C31" s="648" t="s">
        <v>142</v>
      </c>
      <c r="D31" s="650" t="s">
        <v>77</v>
      </c>
      <c r="E31" s="1227">
        <v>69.152878399999992</v>
      </c>
      <c r="F31" s="1227">
        <v>68.208951599999963</v>
      </c>
      <c r="G31" s="1227">
        <v>73.892773099999985</v>
      </c>
      <c r="H31" s="1227">
        <v>69.904311300000032</v>
      </c>
      <c r="I31" s="1227">
        <v>72.036474299999938</v>
      </c>
      <c r="J31" s="672">
        <v>69.704804400000043</v>
      </c>
      <c r="K31" s="1227">
        <v>72.190412199999969</v>
      </c>
      <c r="L31" s="1227">
        <v>74.588062099999973</v>
      </c>
      <c r="M31" s="1227">
        <v>73.596621999999954</v>
      </c>
      <c r="N31" s="1227">
        <v>78.304697800000042</v>
      </c>
      <c r="O31" s="1227">
        <v>78.350063099999971</v>
      </c>
      <c r="P31" s="1228">
        <v>83.690040999999994</v>
      </c>
      <c r="Q31" s="1229">
        <f t="shared" si="0"/>
        <v>883.62009129999967</v>
      </c>
      <c r="R31" s="621"/>
      <c r="S31" s="621"/>
      <c r="T31" s="621"/>
      <c r="U31" s="1325"/>
      <c r="V31" s="2122"/>
      <c r="W31" s="2129" t="s">
        <v>33</v>
      </c>
      <c r="X31" s="2124" t="s">
        <v>287</v>
      </c>
      <c r="Y31" s="2125">
        <v>0.23563349999999997</v>
      </c>
      <c r="Z31" s="2126">
        <v>0.22485549999999999</v>
      </c>
      <c r="AA31" s="2127">
        <v>0.23845369999999994</v>
      </c>
      <c r="AB31" s="2126">
        <v>0.21373809999999996</v>
      </c>
      <c r="AC31" s="2127">
        <v>0.21179370000000003</v>
      </c>
      <c r="AD31" s="2127">
        <v>0.20362350000000001</v>
      </c>
      <c r="AE31" s="2127">
        <v>0.20647050000000003</v>
      </c>
      <c r="AF31" s="2127">
        <v>0.2047069</v>
      </c>
      <c r="AG31" s="2127">
        <v>0.1999793</v>
      </c>
      <c r="AH31" s="2127">
        <v>0.20363080000000003</v>
      </c>
      <c r="AI31" s="2127">
        <v>0.20389060000000001</v>
      </c>
      <c r="AJ31" s="2127">
        <v>0.2236283</v>
      </c>
      <c r="AK31" s="2128">
        <v>2.5704043999999993</v>
      </c>
      <c r="AL31" s="1325"/>
      <c r="AM31" s="1325"/>
      <c r="AN31" s="1325"/>
      <c r="AO31" s="1325"/>
      <c r="AP31" s="1325"/>
      <c r="AQ31" s="1325"/>
      <c r="AR31" s="1325"/>
      <c r="AS31" s="1325"/>
      <c r="AT31" s="1325"/>
      <c r="AU31" s="1325"/>
      <c r="AV31" s="1325"/>
      <c r="AW31" s="1325"/>
      <c r="AX31" s="1325"/>
      <c r="AY31" s="1325"/>
      <c r="AZ31" s="1325"/>
      <c r="BA31" s="1325"/>
      <c r="BB31" s="1325"/>
      <c r="BC31" s="1325"/>
    </row>
    <row r="32" spans="1:55" s="1" customFormat="1" ht="18.75" customHeight="1">
      <c r="A32" s="3"/>
      <c r="B32" s="647">
        <v>26</v>
      </c>
      <c r="C32" s="648" t="s">
        <v>280</v>
      </c>
      <c r="D32" s="650" t="s">
        <v>77</v>
      </c>
      <c r="E32" s="1227">
        <v>35.165650599999992</v>
      </c>
      <c r="F32" s="1227">
        <v>33.379374799999994</v>
      </c>
      <c r="G32" s="1227">
        <v>37.339027300000019</v>
      </c>
      <c r="H32" s="1227">
        <v>36.516374799999987</v>
      </c>
      <c r="I32" s="1227">
        <v>36.489453899999994</v>
      </c>
      <c r="J32" s="672">
        <v>33.75938619999998</v>
      </c>
      <c r="K32" s="1227">
        <v>31.737013799999993</v>
      </c>
      <c r="L32" s="1227">
        <v>29.413825600000003</v>
      </c>
      <c r="M32" s="1227">
        <v>28.773785499999988</v>
      </c>
      <c r="N32" s="1227">
        <v>33.525572900000007</v>
      </c>
      <c r="O32" s="1227">
        <v>36.920314299999987</v>
      </c>
      <c r="P32" s="1228">
        <v>35.294543599999997</v>
      </c>
      <c r="Q32" s="1229"/>
      <c r="R32" s="621"/>
      <c r="S32" s="621"/>
      <c r="T32" s="621"/>
      <c r="U32" s="1325"/>
      <c r="V32" s="2122"/>
      <c r="W32" s="2130"/>
      <c r="X32" s="2124" t="s">
        <v>77</v>
      </c>
      <c r="Y32" s="2125">
        <v>87.812046900000027</v>
      </c>
      <c r="Z32" s="2126">
        <v>79.28450139999994</v>
      </c>
      <c r="AA32" s="2127">
        <v>88.745789800000026</v>
      </c>
      <c r="AB32" s="2126">
        <v>85.483677800000009</v>
      </c>
      <c r="AC32" s="2127">
        <v>88.088427189999962</v>
      </c>
      <c r="AD32" s="2127">
        <v>85.595532010000127</v>
      </c>
      <c r="AE32" s="2127">
        <v>87.702568399999819</v>
      </c>
      <c r="AF32" s="2127">
        <v>86.587234000000066</v>
      </c>
      <c r="AG32" s="2127">
        <v>86.004303899999769</v>
      </c>
      <c r="AH32" s="2127">
        <v>89.524566200000109</v>
      </c>
      <c r="AI32" s="2127">
        <v>87.201614099999816</v>
      </c>
      <c r="AJ32" s="2127">
        <v>90.468829099999908</v>
      </c>
      <c r="AK32" s="2128">
        <v>1042.4990908000025</v>
      </c>
      <c r="AL32" s="1325"/>
      <c r="AM32" s="1325"/>
      <c r="AN32" s="1325"/>
      <c r="AO32" s="1325"/>
      <c r="AP32" s="1325"/>
      <c r="AQ32" s="1325"/>
      <c r="AR32" s="1325"/>
      <c r="AS32" s="1325"/>
      <c r="AT32" s="1325"/>
      <c r="AU32" s="1325"/>
      <c r="AV32" s="1325"/>
      <c r="AW32" s="1325"/>
      <c r="AX32" s="1325"/>
      <c r="AY32" s="1325"/>
      <c r="AZ32" s="1325"/>
      <c r="BA32" s="1325"/>
      <c r="BB32" s="1325"/>
      <c r="BC32" s="1325"/>
    </row>
    <row r="33" spans="1:55" s="1" customFormat="1" ht="18.75" customHeight="1">
      <c r="A33" s="3"/>
      <c r="B33" s="647">
        <v>27</v>
      </c>
      <c r="C33" s="648" t="s">
        <v>246</v>
      </c>
      <c r="D33" s="650" t="s">
        <v>77</v>
      </c>
      <c r="E33" s="1227">
        <v>2.3997470000000001</v>
      </c>
      <c r="F33" s="1227">
        <v>2.289784</v>
      </c>
      <c r="G33" s="1227">
        <v>2.3980329999999999</v>
      </c>
      <c r="H33" s="1227">
        <v>2.4179599999999999</v>
      </c>
      <c r="I33" s="1227">
        <v>2.5851009999999999</v>
      </c>
      <c r="J33" s="672">
        <v>2.640117</v>
      </c>
      <c r="K33" s="1227">
        <v>2.5912769999999998</v>
      </c>
      <c r="L33" s="1227">
        <v>2.7557140000000002</v>
      </c>
      <c r="M33" s="1227">
        <v>2.7466699999999999</v>
      </c>
      <c r="N33" s="1227">
        <v>2.8958499999999998</v>
      </c>
      <c r="O33" s="1227">
        <v>2.7782100000000001</v>
      </c>
      <c r="P33" s="1228">
        <v>2.738181</v>
      </c>
      <c r="Q33" s="1229"/>
      <c r="R33" s="621"/>
      <c r="S33" s="621"/>
      <c r="T33" s="621"/>
      <c r="U33" s="1325"/>
      <c r="V33" s="2122"/>
      <c r="W33" s="2129" t="s">
        <v>50</v>
      </c>
      <c r="X33" s="2124" t="s">
        <v>287</v>
      </c>
      <c r="Y33" s="2125">
        <v>32.405135500000078</v>
      </c>
      <c r="Z33" s="2126">
        <v>29.912588979999963</v>
      </c>
      <c r="AA33" s="2127">
        <v>33.365936299999923</v>
      </c>
      <c r="AB33" s="2126">
        <v>33.359617500000091</v>
      </c>
      <c r="AC33" s="2127">
        <v>33.551530999999954</v>
      </c>
      <c r="AD33" s="2127">
        <v>32.240478600000017</v>
      </c>
      <c r="AE33" s="2127">
        <v>31.521607800000034</v>
      </c>
      <c r="AF33" s="2127">
        <v>33.468219500000096</v>
      </c>
      <c r="AG33" s="2127">
        <v>33.718269999999997</v>
      </c>
      <c r="AH33" s="2127">
        <v>33.924150999999974</v>
      </c>
      <c r="AI33" s="2127">
        <v>32.649040800000044</v>
      </c>
      <c r="AJ33" s="2127">
        <v>33.828614610000095</v>
      </c>
      <c r="AK33" s="2128">
        <v>393.94519158999873</v>
      </c>
      <c r="AL33" s="1325"/>
      <c r="AM33" s="1325"/>
      <c r="AN33" s="1325"/>
      <c r="AO33" s="1325"/>
      <c r="AP33" s="1325"/>
      <c r="AQ33" s="1325"/>
      <c r="AR33" s="1325"/>
      <c r="AS33" s="1325"/>
      <c r="AT33" s="1325"/>
      <c r="AU33" s="1325"/>
      <c r="AV33" s="1325"/>
      <c r="AW33" s="1325"/>
      <c r="AX33" s="1325"/>
      <c r="AY33" s="1325"/>
      <c r="AZ33" s="1325"/>
      <c r="BA33" s="1325"/>
      <c r="BB33" s="1325"/>
      <c r="BC33" s="1325"/>
    </row>
    <row r="34" spans="1:55" s="1" customFormat="1" ht="18.75" customHeight="1">
      <c r="A34" s="3"/>
      <c r="B34" s="651"/>
      <c r="C34" s="652"/>
      <c r="D34" s="653"/>
      <c r="E34" s="654"/>
      <c r="F34" s="654"/>
      <c r="G34" s="654"/>
      <c r="H34" s="654"/>
      <c r="I34" s="654"/>
      <c r="J34" s="654"/>
      <c r="K34" s="654"/>
      <c r="L34" s="654"/>
      <c r="M34" s="654"/>
      <c r="N34" s="654"/>
      <c r="O34" s="654"/>
      <c r="P34" s="655"/>
      <c r="Q34" s="1230"/>
      <c r="R34" s="621"/>
      <c r="S34" s="621"/>
      <c r="T34" s="621"/>
      <c r="U34" s="1325"/>
      <c r="V34" s="2122"/>
      <c r="W34" s="2130"/>
      <c r="X34" s="2124" t="s">
        <v>77</v>
      </c>
      <c r="Y34" s="2125">
        <v>1898.7986651600447</v>
      </c>
      <c r="Z34" s="2126">
        <v>1869.5357808500071</v>
      </c>
      <c r="AA34" s="2127">
        <v>1935.5110498999895</v>
      </c>
      <c r="AB34" s="2126">
        <v>1850.3556359900163</v>
      </c>
      <c r="AC34" s="2127">
        <v>1834.7826869500047</v>
      </c>
      <c r="AD34" s="2127">
        <v>1762.9797050199925</v>
      </c>
      <c r="AE34" s="2127">
        <v>1766.3455079999972</v>
      </c>
      <c r="AF34" s="2127">
        <v>1775.3357420400077</v>
      </c>
      <c r="AG34" s="2127">
        <v>1774.440064069988</v>
      </c>
      <c r="AH34" s="2127">
        <v>1809.3395463600052</v>
      </c>
      <c r="AI34" s="2127">
        <v>1823.1032743399812</v>
      </c>
      <c r="AJ34" s="2127">
        <v>1860.5518145099916</v>
      </c>
      <c r="AK34" s="2128">
        <v>21961.079473189035</v>
      </c>
      <c r="AL34" s="1325"/>
      <c r="AM34" s="1325"/>
      <c r="AN34" s="1325"/>
      <c r="AO34" s="1325"/>
      <c r="AP34" s="1325"/>
      <c r="AQ34" s="1325"/>
      <c r="AR34" s="1325"/>
      <c r="AS34" s="1325"/>
      <c r="AT34" s="1325"/>
      <c r="AU34" s="1325"/>
      <c r="AV34" s="1325"/>
      <c r="AW34" s="1325"/>
      <c r="AX34" s="1325"/>
      <c r="AY34" s="1325"/>
      <c r="AZ34" s="1325"/>
      <c r="BA34" s="1325"/>
      <c r="BB34" s="1325"/>
      <c r="BC34" s="1325"/>
    </row>
    <row r="35" spans="1:55" s="1" customFormat="1" ht="18.75" customHeight="1">
      <c r="A35" s="3"/>
      <c r="B35" s="1923"/>
      <c r="C35" s="1924"/>
      <c r="D35" s="628" t="s">
        <v>77</v>
      </c>
      <c r="E35" s="1231">
        <f>SUMIF($D$7:$D$34,$D$35,E$7:E$34)</f>
        <v>2047.8866442999997</v>
      </c>
      <c r="F35" s="1231">
        <f>SUMIF($D$7:$D$34,$D$7,F$7:F$34)</f>
        <v>1860.2298688999997</v>
      </c>
      <c r="G35" s="1231">
        <f t="shared" ref="G35:P35" si="1">SUMIF($D$7:$D$34,$D$7,G$7:G$34)</f>
        <v>2128.6691481999997</v>
      </c>
      <c r="H35" s="1231">
        <f t="shared" si="1"/>
        <v>2053.4631213000002</v>
      </c>
      <c r="I35" s="1231">
        <f t="shared" si="1"/>
        <v>2175.0481686999997</v>
      </c>
      <c r="J35" s="1231">
        <f t="shared" si="1"/>
        <v>2087.8156314999997</v>
      </c>
      <c r="K35" s="1231">
        <f t="shared" si="1"/>
        <v>2130.7486617999998</v>
      </c>
      <c r="L35" s="1231">
        <f t="shared" si="1"/>
        <v>2141.3680748000002</v>
      </c>
      <c r="M35" s="1231">
        <f t="shared" si="1"/>
        <v>2035.9409050999998</v>
      </c>
      <c r="N35" s="1231">
        <f t="shared" si="1"/>
        <v>2146.8096218000005</v>
      </c>
      <c r="O35" s="1231">
        <f t="shared" si="1"/>
        <v>2084.0948225999991</v>
      </c>
      <c r="P35" s="1232">
        <f t="shared" si="1"/>
        <v>2173.6385851999999</v>
      </c>
      <c r="Q35" s="1233">
        <f>SUM(E35:P35)</f>
        <v>25065.713254199996</v>
      </c>
      <c r="R35" s="621"/>
      <c r="S35" s="621"/>
      <c r="T35" s="621"/>
      <c r="U35" s="1325"/>
      <c r="V35" s="2131" t="s">
        <v>273</v>
      </c>
      <c r="W35" s="2123" t="s">
        <v>349</v>
      </c>
      <c r="X35" s="2124" t="s">
        <v>77</v>
      </c>
      <c r="Y35" s="2125">
        <v>4.1420999999999999E-2</v>
      </c>
      <c r="Z35" s="2126">
        <v>3.2532999999999999E-2</v>
      </c>
      <c r="AA35" s="2127">
        <v>0.30698700000000001</v>
      </c>
      <c r="AB35" s="2126">
        <v>0.53714700000000004</v>
      </c>
      <c r="AC35" s="2127">
        <v>0.52485499999999996</v>
      </c>
      <c r="AD35" s="2127">
        <v>0.50035499999999999</v>
      </c>
      <c r="AE35" s="2127">
        <v>0.58323899999999995</v>
      </c>
      <c r="AF35" s="2127">
        <v>0.51833300000000004</v>
      </c>
      <c r="AG35" s="2127">
        <v>0.42977799999999999</v>
      </c>
      <c r="AH35" s="2127">
        <v>0.51548700000000003</v>
      </c>
      <c r="AI35" s="2127">
        <v>0.48318299999999997</v>
      </c>
      <c r="AJ35" s="2127">
        <v>0.53274200000000005</v>
      </c>
      <c r="AK35" s="2128">
        <v>5.0060599999999997</v>
      </c>
      <c r="AL35" s="1325"/>
      <c r="AM35" s="1325"/>
      <c r="AN35" s="1325"/>
      <c r="AO35" s="1325"/>
      <c r="AP35" s="1325"/>
      <c r="AQ35" s="1325"/>
      <c r="AR35" s="1325"/>
      <c r="AS35" s="1325"/>
      <c r="AT35" s="1325"/>
      <c r="AU35" s="1325"/>
      <c r="AV35" s="1325"/>
      <c r="AW35" s="1325"/>
      <c r="AX35" s="1325"/>
      <c r="AY35" s="1325"/>
      <c r="AZ35" s="1325"/>
      <c r="BA35" s="1325"/>
      <c r="BB35" s="1325"/>
      <c r="BC35" s="1325"/>
    </row>
    <row r="36" spans="1:55" s="1" customFormat="1" ht="18.75" customHeight="1">
      <c r="A36" s="3"/>
      <c r="B36" s="1925" t="s">
        <v>152</v>
      </c>
      <c r="C36" s="1926"/>
      <c r="D36" s="628" t="s">
        <v>287</v>
      </c>
      <c r="E36" s="1231">
        <f>SUMIF($D$7:$D$34,$D$36,E$7:E$34)</f>
        <v>0</v>
      </c>
      <c r="F36" s="1231">
        <f>SUMIF($D$7:$D$34,$D$36,F$7:F$34)</f>
        <v>0</v>
      </c>
      <c r="G36" s="1231">
        <f t="shared" ref="G36:P36" si="2">SUMIF($D$7:$D$34,$D$36,G$7:G$34)</f>
        <v>0</v>
      </c>
      <c r="H36" s="1231">
        <f t="shared" si="2"/>
        <v>0</v>
      </c>
      <c r="I36" s="1231">
        <f t="shared" si="2"/>
        <v>0</v>
      </c>
      <c r="J36" s="1231">
        <f t="shared" si="2"/>
        <v>0</v>
      </c>
      <c r="K36" s="1231">
        <f t="shared" si="2"/>
        <v>0</v>
      </c>
      <c r="L36" s="1231">
        <f t="shared" si="2"/>
        <v>0</v>
      </c>
      <c r="M36" s="1231">
        <f t="shared" si="2"/>
        <v>0</v>
      </c>
      <c r="N36" s="1231">
        <f t="shared" si="2"/>
        <v>0</v>
      </c>
      <c r="O36" s="1231">
        <f t="shared" si="2"/>
        <v>0</v>
      </c>
      <c r="P36" s="1232">
        <f t="shared" si="2"/>
        <v>0</v>
      </c>
      <c r="Q36" s="1234">
        <f>SUM(E36:P36)</f>
        <v>0</v>
      </c>
      <c r="R36" s="622"/>
      <c r="S36" s="622"/>
      <c r="T36" s="622"/>
      <c r="U36" s="1325"/>
      <c r="V36" s="2122"/>
      <c r="W36" s="2123" t="s">
        <v>350</v>
      </c>
      <c r="X36" s="2124" t="s">
        <v>77</v>
      </c>
      <c r="Y36" s="2132"/>
      <c r="Z36" s="2133"/>
      <c r="AA36" s="2134"/>
      <c r="AB36" s="2133"/>
      <c r="AC36" s="2134"/>
      <c r="AD36" s="2134"/>
      <c r="AE36" s="2127">
        <v>48.369622900000017</v>
      </c>
      <c r="AF36" s="2127">
        <v>50.860083000000024</v>
      </c>
      <c r="AG36" s="2127">
        <v>50.279845499999993</v>
      </c>
      <c r="AH36" s="2127">
        <v>55.412084499999999</v>
      </c>
      <c r="AI36" s="2127">
        <v>57.879840999999978</v>
      </c>
      <c r="AJ36" s="2127">
        <v>57.972054499999977</v>
      </c>
      <c r="AK36" s="2128">
        <v>320.7735313999998</v>
      </c>
      <c r="AL36" s="1325"/>
      <c r="AM36" s="1325"/>
      <c r="AN36" s="1325"/>
      <c r="AO36" s="1325"/>
      <c r="AP36" s="1325"/>
      <c r="AQ36" s="1325"/>
      <c r="AR36" s="1325"/>
      <c r="AS36" s="1325"/>
      <c r="AT36" s="1325"/>
      <c r="AU36" s="1325"/>
      <c r="AV36" s="1325"/>
      <c r="AW36" s="1325"/>
      <c r="AX36" s="1325"/>
      <c r="AY36" s="1325"/>
      <c r="AZ36" s="1325"/>
      <c r="BA36" s="1325"/>
      <c r="BB36" s="1325"/>
      <c r="BC36" s="1325"/>
    </row>
    <row r="37" spans="1:55" s="1" customFormat="1" ht="18.75" customHeight="1" thickBot="1">
      <c r="A37" s="3"/>
      <c r="B37" s="1931" t="s">
        <v>153</v>
      </c>
      <c r="C37" s="1932"/>
      <c r="D37" s="657"/>
      <c r="E37" s="1235">
        <f t="shared" ref="E37:P37" si="3">SUM(E35:E36)</f>
        <v>2047.8866442999997</v>
      </c>
      <c r="F37" s="1235">
        <f t="shared" si="3"/>
        <v>1860.2298688999997</v>
      </c>
      <c r="G37" s="1235">
        <f t="shared" si="3"/>
        <v>2128.6691481999997</v>
      </c>
      <c r="H37" s="1235">
        <f t="shared" si="3"/>
        <v>2053.4631213000002</v>
      </c>
      <c r="I37" s="1235">
        <f t="shared" si="3"/>
        <v>2175.0481686999997</v>
      </c>
      <c r="J37" s="1235">
        <f t="shared" si="3"/>
        <v>2087.8156314999997</v>
      </c>
      <c r="K37" s="1235">
        <f t="shared" si="3"/>
        <v>2130.7486617999998</v>
      </c>
      <c r="L37" s="1235">
        <f t="shared" si="3"/>
        <v>2141.3680748000002</v>
      </c>
      <c r="M37" s="1235">
        <f t="shared" si="3"/>
        <v>2035.9409050999998</v>
      </c>
      <c r="N37" s="1235">
        <f t="shared" si="3"/>
        <v>2146.8096218000005</v>
      </c>
      <c r="O37" s="1235">
        <f t="shared" si="3"/>
        <v>2084.0948225999991</v>
      </c>
      <c r="P37" s="1235">
        <f t="shared" si="3"/>
        <v>2173.6385851999999</v>
      </c>
      <c r="Q37" s="1236">
        <f>SUM(E37:P37)</f>
        <v>25065.713254199996</v>
      </c>
      <c r="R37" s="621"/>
      <c r="S37" s="621"/>
      <c r="T37" s="621"/>
      <c r="U37" s="1325"/>
      <c r="V37" s="2122"/>
      <c r="W37" s="2123" t="s">
        <v>51</v>
      </c>
      <c r="X37" s="2124" t="s">
        <v>77</v>
      </c>
      <c r="Y37" s="2125">
        <v>5.5546058</v>
      </c>
      <c r="Z37" s="2126">
        <v>4.5590818999999998</v>
      </c>
      <c r="AA37" s="2127">
        <v>3.9968253999999996</v>
      </c>
      <c r="AB37" s="2126">
        <v>6.4340080000000004</v>
      </c>
      <c r="AC37" s="2127">
        <v>7.3925327000000003</v>
      </c>
      <c r="AD37" s="2127">
        <v>6.3497902000000002</v>
      </c>
      <c r="AE37" s="2127">
        <v>5.8355600000000001</v>
      </c>
      <c r="AF37" s="2127">
        <v>6.5660296000000002</v>
      </c>
      <c r="AG37" s="2127">
        <v>5.8209634999999995</v>
      </c>
      <c r="AH37" s="2127">
        <v>7.5543287000000001</v>
      </c>
      <c r="AI37" s="2127">
        <v>7.6030759999999997</v>
      </c>
      <c r="AJ37" s="2127">
        <v>6.8681228999999995</v>
      </c>
      <c r="AK37" s="2128">
        <v>74.534924699999991</v>
      </c>
      <c r="AL37" s="1325"/>
      <c r="AM37" s="1325"/>
      <c r="AN37" s="1325"/>
      <c r="AO37" s="1325"/>
      <c r="AP37" s="1325"/>
      <c r="AQ37" s="1325"/>
      <c r="AR37" s="1325"/>
      <c r="AS37" s="1325"/>
      <c r="AT37" s="1325"/>
      <c r="AU37" s="1325"/>
      <c r="AV37" s="1325"/>
      <c r="AW37" s="1325"/>
      <c r="AX37" s="1325"/>
      <c r="AY37" s="1325"/>
      <c r="AZ37" s="1325"/>
      <c r="BA37" s="1325"/>
      <c r="BB37" s="1325"/>
      <c r="BC37" s="1325"/>
    </row>
    <row r="38" spans="1:55" s="1" customFormat="1" ht="18.75" customHeight="1">
      <c r="A38" s="3"/>
      <c r="B38" s="629"/>
      <c r="C38" s="658"/>
      <c r="D38" s="629"/>
      <c r="E38" s="629"/>
      <c r="F38" s="629"/>
      <c r="G38" s="629"/>
      <c r="H38" s="629"/>
      <c r="I38" s="629"/>
      <c r="J38" s="629"/>
      <c r="K38" s="629"/>
      <c r="L38" s="629"/>
      <c r="M38" s="629"/>
      <c r="N38" s="629"/>
      <c r="O38" s="629"/>
      <c r="P38" s="629"/>
      <c r="Q38" s="629"/>
      <c r="R38" s="621"/>
      <c r="S38" s="621"/>
      <c r="T38" s="621"/>
      <c r="U38" s="1325"/>
      <c r="V38" s="2122"/>
      <c r="W38" s="2123" t="s">
        <v>351</v>
      </c>
      <c r="X38" s="2124" t="s">
        <v>77</v>
      </c>
      <c r="Y38" s="2125">
        <v>61.409386000000005</v>
      </c>
      <c r="Z38" s="2126">
        <v>58.118096899999998</v>
      </c>
      <c r="AA38" s="2127">
        <v>69.98247889999999</v>
      </c>
      <c r="AB38" s="2126">
        <v>73.330063599999988</v>
      </c>
      <c r="AC38" s="2127">
        <v>76.910293499999995</v>
      </c>
      <c r="AD38" s="2127">
        <v>69.365351700000005</v>
      </c>
      <c r="AE38" s="2127">
        <v>86.284618499999993</v>
      </c>
      <c r="AF38" s="2127">
        <v>86.133552000000009</v>
      </c>
      <c r="AG38" s="2127">
        <v>84.673200399999999</v>
      </c>
      <c r="AH38" s="2127">
        <v>86.738851400000016</v>
      </c>
      <c r="AI38" s="2127">
        <v>82.798808100000002</v>
      </c>
      <c r="AJ38" s="2127">
        <v>73.131211899999997</v>
      </c>
      <c r="AK38" s="2128">
        <v>908.87591290000023</v>
      </c>
      <c r="AL38" s="1325"/>
      <c r="AM38" s="1325"/>
      <c r="AN38" s="1325"/>
      <c r="AO38" s="1325"/>
      <c r="AP38" s="1325"/>
      <c r="AQ38" s="1325"/>
      <c r="AR38" s="1325"/>
      <c r="AS38" s="1325"/>
      <c r="AT38" s="1325"/>
      <c r="AU38" s="1325"/>
      <c r="AV38" s="1325"/>
      <c r="AW38" s="1325"/>
      <c r="AX38" s="1325"/>
      <c r="AY38" s="1325"/>
      <c r="AZ38" s="1325"/>
      <c r="BA38" s="1325"/>
      <c r="BB38" s="1325"/>
      <c r="BC38" s="1325"/>
    </row>
    <row r="39" spans="1:55" s="1" customFormat="1" ht="18.75" customHeight="1">
      <c r="A39" s="3"/>
      <c r="B39" s="629"/>
      <c r="C39" s="658"/>
      <c r="D39" s="629"/>
      <c r="E39" s="659"/>
      <c r="F39" s="629"/>
      <c r="G39" s="629"/>
      <c r="H39" s="629"/>
      <c r="I39" s="629"/>
      <c r="J39" s="629"/>
      <c r="K39" s="629"/>
      <c r="L39" s="629"/>
      <c r="M39" s="629"/>
      <c r="N39" s="629"/>
      <c r="O39" s="629"/>
      <c r="P39" s="629"/>
      <c r="Q39" s="629"/>
      <c r="R39" s="3"/>
      <c r="S39" s="3"/>
      <c r="T39" s="3"/>
      <c r="U39" s="1325"/>
      <c r="V39" s="2122"/>
      <c r="W39" s="2123" t="s">
        <v>352</v>
      </c>
      <c r="X39" s="2124" t="s">
        <v>77</v>
      </c>
      <c r="Y39" s="2125">
        <v>0.79465249999999998</v>
      </c>
      <c r="Z39" s="2126">
        <v>0.70458929999999997</v>
      </c>
      <c r="AA39" s="2127">
        <v>0.78059339999999999</v>
      </c>
      <c r="AB39" s="2126">
        <v>0.75525699999999996</v>
      </c>
      <c r="AC39" s="2127">
        <v>0.76891699999999996</v>
      </c>
      <c r="AD39" s="2127">
        <v>0.74289899999999998</v>
      </c>
      <c r="AE39" s="2127">
        <v>0.75329800000000002</v>
      </c>
      <c r="AF39" s="2127">
        <v>0.6984262</v>
      </c>
      <c r="AG39" s="2127">
        <v>0.73211979999999999</v>
      </c>
      <c r="AH39" s="2127">
        <v>0.75685999999999998</v>
      </c>
      <c r="AI39" s="2127">
        <v>0.72236599999999995</v>
      </c>
      <c r="AJ39" s="2127">
        <v>0.37388470000000001</v>
      </c>
      <c r="AK39" s="2128">
        <v>8.5838628999999997</v>
      </c>
      <c r="AL39" s="1325"/>
      <c r="AM39" s="1325"/>
      <c r="AN39" s="1325"/>
      <c r="AO39" s="1325"/>
      <c r="AP39" s="1325"/>
      <c r="AQ39" s="1325"/>
      <c r="AR39" s="1325"/>
      <c r="AS39" s="1325"/>
      <c r="AT39" s="1325"/>
      <c r="AU39" s="1325"/>
      <c r="AV39" s="1325"/>
      <c r="AW39" s="1325"/>
      <c r="AX39" s="1325"/>
      <c r="AY39" s="1325"/>
      <c r="AZ39" s="1325"/>
      <c r="BA39" s="1325"/>
      <c r="BB39" s="1325"/>
      <c r="BC39" s="1325"/>
    </row>
    <row r="40" spans="1:55" s="1" customFormat="1" ht="18.75" customHeight="1">
      <c r="A40" s="3"/>
      <c r="B40" s="623" t="s">
        <v>154</v>
      </c>
      <c r="C40" s="658"/>
      <c r="D40" s="629"/>
      <c r="E40" s="629"/>
      <c r="F40" s="629"/>
      <c r="G40" s="629"/>
      <c r="H40" s="629"/>
      <c r="I40" s="629"/>
      <c r="J40" s="629"/>
      <c r="K40" s="629"/>
      <c r="L40" s="629"/>
      <c r="M40" s="629"/>
      <c r="N40" s="629"/>
      <c r="O40" s="629"/>
      <c r="P40" s="629"/>
      <c r="Q40" s="629"/>
      <c r="R40" s="3"/>
      <c r="S40" s="3"/>
      <c r="T40" s="3"/>
      <c r="U40" s="1325"/>
      <c r="V40" s="2122"/>
      <c r="W40" s="2123" t="s">
        <v>241</v>
      </c>
      <c r="X40" s="2124" t="s">
        <v>77</v>
      </c>
      <c r="Y40" s="2125">
        <v>47.304094100000022</v>
      </c>
      <c r="Z40" s="2126">
        <v>41.953361499999986</v>
      </c>
      <c r="AA40" s="2127">
        <v>47.048348099999991</v>
      </c>
      <c r="AB40" s="2126">
        <v>46.293172200000022</v>
      </c>
      <c r="AC40" s="2127">
        <v>46.612374699999997</v>
      </c>
      <c r="AD40" s="2127">
        <v>45.376974500000017</v>
      </c>
      <c r="AE40" s="2134"/>
      <c r="AF40" s="2134"/>
      <c r="AG40" s="2134"/>
      <c r="AH40" s="2134"/>
      <c r="AI40" s="2134"/>
      <c r="AJ40" s="2134"/>
      <c r="AK40" s="2128">
        <v>274.58832509999962</v>
      </c>
      <c r="AL40" s="1325"/>
      <c r="AM40" s="1325"/>
      <c r="AN40" s="1325"/>
      <c r="AO40" s="1325"/>
      <c r="AP40" s="1325"/>
      <c r="AQ40" s="1325"/>
      <c r="AR40" s="1325"/>
      <c r="AS40" s="1325"/>
      <c r="AT40" s="1325"/>
      <c r="AU40" s="1325"/>
      <c r="AV40" s="1325"/>
      <c r="AW40" s="1325"/>
      <c r="AX40" s="1325"/>
      <c r="AY40" s="1325"/>
      <c r="AZ40" s="1325"/>
      <c r="BA40" s="1325"/>
      <c r="BB40" s="1325"/>
      <c r="BC40" s="1325"/>
    </row>
    <row r="41" spans="1:55" s="1" customFormat="1" ht="18.75" customHeight="1" thickBot="1">
      <c r="A41" s="3"/>
      <c r="B41" s="624"/>
      <c r="C41" s="658"/>
      <c r="D41" s="629"/>
      <c r="E41" s="629"/>
      <c r="F41" s="629"/>
      <c r="G41" s="629"/>
      <c r="H41" s="629"/>
      <c r="I41" s="629"/>
      <c r="J41" s="629"/>
      <c r="K41" s="629"/>
      <c r="L41" s="629"/>
      <c r="M41" s="629"/>
      <c r="N41" s="629"/>
      <c r="O41" s="629"/>
      <c r="P41" s="629"/>
      <c r="Q41" s="629"/>
      <c r="R41" s="3"/>
      <c r="S41" s="3"/>
      <c r="T41" s="3"/>
      <c r="U41" s="1325"/>
      <c r="V41" s="2122"/>
      <c r="W41" s="2123" t="s">
        <v>275</v>
      </c>
      <c r="X41" s="2124" t="s">
        <v>77</v>
      </c>
      <c r="Y41" s="2125">
        <v>344.88126599999998</v>
      </c>
      <c r="Z41" s="2126">
        <v>311.75899000000004</v>
      </c>
      <c r="AA41" s="2127">
        <v>348.89062000000001</v>
      </c>
      <c r="AB41" s="2126">
        <v>350.76070900000002</v>
      </c>
      <c r="AC41" s="2127">
        <v>344.66466200000002</v>
      </c>
      <c r="AD41" s="2127">
        <v>353.66780600000004</v>
      </c>
      <c r="AE41" s="2127">
        <v>366.25116799999995</v>
      </c>
      <c r="AF41" s="2127">
        <v>354.93112300000001</v>
      </c>
      <c r="AG41" s="2127">
        <v>330.81193400000001</v>
      </c>
      <c r="AH41" s="2127">
        <v>360.84025099999997</v>
      </c>
      <c r="AI41" s="2127">
        <v>316.31703099999999</v>
      </c>
      <c r="AJ41" s="2127">
        <v>369.77407599999998</v>
      </c>
      <c r="AK41" s="2128">
        <v>4153.5496359999997</v>
      </c>
      <c r="AL41" s="1325"/>
      <c r="AM41" s="1325"/>
      <c r="AN41" s="1325"/>
      <c r="AO41" s="1325"/>
      <c r="AP41" s="1325"/>
      <c r="AQ41" s="1325"/>
      <c r="AR41" s="1325"/>
      <c r="AS41" s="1325"/>
      <c r="AT41" s="1325"/>
      <c r="AU41" s="1325"/>
      <c r="AV41" s="1325"/>
      <c r="AW41" s="1325"/>
      <c r="AX41" s="1325"/>
      <c r="AY41" s="1325"/>
      <c r="AZ41" s="1325"/>
      <c r="BA41" s="1325"/>
      <c r="BB41" s="1325"/>
      <c r="BC41" s="1325"/>
    </row>
    <row r="42" spans="1:55" s="1" customFormat="1" ht="18.75" customHeight="1">
      <c r="A42" s="3"/>
      <c r="B42" s="1919" t="s">
        <v>140</v>
      </c>
      <c r="C42" s="1937" t="s">
        <v>1</v>
      </c>
      <c r="D42" s="1917" t="s">
        <v>151</v>
      </c>
      <c r="E42" s="1913" t="s">
        <v>89</v>
      </c>
      <c r="F42" s="1913" t="s">
        <v>90</v>
      </c>
      <c r="G42" s="1913" t="s">
        <v>91</v>
      </c>
      <c r="H42" s="1913" t="s">
        <v>92</v>
      </c>
      <c r="I42" s="1913" t="s">
        <v>93</v>
      </c>
      <c r="J42" s="1913" t="s">
        <v>94</v>
      </c>
      <c r="K42" s="1913" t="s">
        <v>96</v>
      </c>
      <c r="L42" s="1913" t="s">
        <v>97</v>
      </c>
      <c r="M42" s="1913" t="s">
        <v>98</v>
      </c>
      <c r="N42" s="1913" t="s">
        <v>99</v>
      </c>
      <c r="O42" s="1913" t="s">
        <v>100</v>
      </c>
      <c r="P42" s="1942" t="s">
        <v>101</v>
      </c>
      <c r="Q42" s="1676" t="s">
        <v>141</v>
      </c>
      <c r="R42" s="3"/>
      <c r="S42" s="3"/>
      <c r="T42" s="3"/>
      <c r="U42" s="1325"/>
      <c r="V42" s="2122"/>
      <c r="W42" s="2123" t="s">
        <v>353</v>
      </c>
      <c r="X42" s="2124" t="s">
        <v>77</v>
      </c>
      <c r="Y42" s="2125">
        <v>3.7070331999999997</v>
      </c>
      <c r="Z42" s="2126">
        <v>3.7344992000000001</v>
      </c>
      <c r="AA42" s="2127">
        <v>4.3990737000000006</v>
      </c>
      <c r="AB42" s="2126">
        <v>4.1566443999999994</v>
      </c>
      <c r="AC42" s="2127">
        <v>4.5160744000000008</v>
      </c>
      <c r="AD42" s="2127">
        <v>4.2637385999999999</v>
      </c>
      <c r="AE42" s="2127">
        <v>4.1252434999999998</v>
      </c>
      <c r="AF42" s="2127">
        <v>3.9397038000000002</v>
      </c>
      <c r="AG42" s="2127">
        <v>3.8174485000000002</v>
      </c>
      <c r="AH42" s="2127">
        <v>3.8621037000000005</v>
      </c>
      <c r="AI42" s="2127">
        <v>4.0044937000000003</v>
      </c>
      <c r="AJ42" s="2127">
        <v>3.8516338999999999</v>
      </c>
      <c r="AK42" s="2128">
        <v>48.377690600000001</v>
      </c>
      <c r="AL42" s="1325"/>
      <c r="AM42" s="1325"/>
      <c r="AN42" s="1325"/>
      <c r="AO42" s="1325"/>
      <c r="AP42" s="1325"/>
      <c r="AQ42" s="1325"/>
      <c r="AR42" s="1325"/>
      <c r="AS42" s="1325"/>
      <c r="AT42" s="1325"/>
      <c r="AU42" s="1325"/>
      <c r="AV42" s="1325"/>
      <c r="AW42" s="1325"/>
      <c r="AX42" s="1325"/>
      <c r="AY42" s="1325"/>
      <c r="AZ42" s="1325"/>
      <c r="BA42" s="1325"/>
      <c r="BB42" s="1325"/>
      <c r="BC42" s="1325"/>
    </row>
    <row r="43" spans="1:55" s="1" customFormat="1" ht="18.75" customHeight="1" thickBot="1">
      <c r="A43" s="3"/>
      <c r="B43" s="1920"/>
      <c r="C43" s="1938"/>
      <c r="D43" s="1918"/>
      <c r="E43" s="1914"/>
      <c r="F43" s="1914"/>
      <c r="G43" s="1914"/>
      <c r="H43" s="1914"/>
      <c r="I43" s="1914"/>
      <c r="J43" s="1914"/>
      <c r="K43" s="1914"/>
      <c r="L43" s="1914"/>
      <c r="M43" s="1914"/>
      <c r="N43" s="1914"/>
      <c r="O43" s="1914"/>
      <c r="P43" s="1943"/>
      <c r="Q43" s="1677" t="s">
        <v>69</v>
      </c>
      <c r="R43" s="284"/>
      <c r="S43" s="284"/>
      <c r="T43" s="284"/>
      <c r="U43" s="1325"/>
      <c r="V43" s="2122"/>
      <c r="W43" s="2123" t="s">
        <v>277</v>
      </c>
      <c r="X43" s="2124" t="s">
        <v>77</v>
      </c>
      <c r="Y43" s="2125">
        <v>1.6732830000000001</v>
      </c>
      <c r="Z43" s="2126">
        <v>1.8525224000000002</v>
      </c>
      <c r="AA43" s="2127">
        <v>1.8910039999999999</v>
      </c>
      <c r="AB43" s="2126">
        <v>1.5988548999999999</v>
      </c>
      <c r="AC43" s="2127">
        <v>1.3978863000000001</v>
      </c>
      <c r="AD43" s="2127">
        <v>1.3445944000000001</v>
      </c>
      <c r="AE43" s="2127">
        <v>1.3572236</v>
      </c>
      <c r="AF43" s="2127">
        <v>1.3004143000000001</v>
      </c>
      <c r="AG43" s="2127">
        <v>1.3866716000000001</v>
      </c>
      <c r="AH43" s="2127">
        <v>1.3476632</v>
      </c>
      <c r="AI43" s="2127">
        <v>1.4529802000000003</v>
      </c>
      <c r="AJ43" s="2127">
        <v>1.6293883</v>
      </c>
      <c r="AK43" s="2128">
        <v>18.232486200000004</v>
      </c>
      <c r="AL43" s="1325"/>
      <c r="AM43" s="1325"/>
      <c r="AN43" s="1325"/>
      <c r="AO43" s="1325"/>
      <c r="AP43" s="1325"/>
      <c r="AQ43" s="1325"/>
      <c r="AR43" s="1325"/>
      <c r="AS43" s="1325"/>
      <c r="AT43" s="1325"/>
      <c r="AU43" s="1325"/>
      <c r="AV43" s="1325"/>
      <c r="AW43" s="1325"/>
      <c r="AX43" s="1325"/>
      <c r="AY43" s="1325"/>
      <c r="AZ43" s="1325"/>
      <c r="BA43" s="1325"/>
      <c r="BB43" s="1325"/>
      <c r="BC43" s="1325"/>
    </row>
    <row r="44" spans="1:55" s="1" customFormat="1" ht="18.75" customHeight="1">
      <c r="A44" s="3"/>
      <c r="B44" s="1247">
        <v>1</v>
      </c>
      <c r="C44" s="638" t="s">
        <v>237</v>
      </c>
      <c r="D44" s="1248" t="s">
        <v>77</v>
      </c>
      <c r="E44" s="1249">
        <v>21.329164200000001</v>
      </c>
      <c r="F44" s="1249">
        <v>17.553941100000003</v>
      </c>
      <c r="G44" s="1249">
        <v>18.911529800000007</v>
      </c>
      <c r="H44" s="1249">
        <v>17.672909799999992</v>
      </c>
      <c r="I44" s="1249">
        <v>17.928888800000014</v>
      </c>
      <c r="J44" s="1249">
        <v>15.595769300000002</v>
      </c>
      <c r="K44" s="1249">
        <v>15.1291227</v>
      </c>
      <c r="L44" s="1249">
        <v>15.892008100000002</v>
      </c>
      <c r="M44" s="1249">
        <v>19.430329899999997</v>
      </c>
      <c r="N44" s="1249">
        <v>22.669620900000002</v>
      </c>
      <c r="O44" s="1249">
        <v>23.466600500000013</v>
      </c>
      <c r="P44" s="1250">
        <v>25.48960490000001</v>
      </c>
      <c r="Q44" s="1251">
        <f t="shared" ref="Q44:Q74" si="4">SUM(E44:P44)</f>
        <v>231.06949000000009</v>
      </c>
      <c r="R44" s="284"/>
      <c r="S44" s="284"/>
      <c r="T44" s="284"/>
      <c r="U44" s="1325"/>
      <c r="V44" s="2122"/>
      <c r="W44" s="2123" t="s">
        <v>354</v>
      </c>
      <c r="X44" s="2124" t="s">
        <v>77</v>
      </c>
      <c r="Y44" s="2125">
        <v>26.466378100000004</v>
      </c>
      <c r="Z44" s="2126">
        <v>24.0114652</v>
      </c>
      <c r="AA44" s="2127">
        <v>27.506074999999999</v>
      </c>
      <c r="AB44" s="2126">
        <v>27.677523400000005</v>
      </c>
      <c r="AC44" s="2127">
        <v>25.397669099999998</v>
      </c>
      <c r="AD44" s="2127">
        <v>28.144695600000002</v>
      </c>
      <c r="AE44" s="2127">
        <v>28.130634200000003</v>
      </c>
      <c r="AF44" s="2127">
        <v>26.643142799999996</v>
      </c>
      <c r="AG44" s="2127">
        <v>25.491612500000002</v>
      </c>
      <c r="AH44" s="2127">
        <v>27.572545300000005</v>
      </c>
      <c r="AI44" s="2127">
        <v>27.272351600000007</v>
      </c>
      <c r="AJ44" s="2127">
        <v>24.776588200000003</v>
      </c>
      <c r="AK44" s="2128">
        <v>319.0906810000003</v>
      </c>
      <c r="AL44" s="1325"/>
      <c r="AM44" s="1325"/>
      <c r="AN44" s="1325"/>
      <c r="AO44" s="1325"/>
      <c r="AP44" s="1325"/>
      <c r="AQ44" s="1325"/>
      <c r="AR44" s="1325"/>
      <c r="AS44" s="1325"/>
      <c r="AT44" s="1325"/>
      <c r="AU44" s="1325"/>
      <c r="AV44" s="1325"/>
      <c r="AW44" s="1325"/>
      <c r="AX44" s="1325"/>
      <c r="AY44" s="1325"/>
      <c r="AZ44" s="1325"/>
      <c r="BA44" s="1325"/>
      <c r="BB44" s="1325"/>
      <c r="BC44" s="1325"/>
    </row>
    <row r="45" spans="1:55" s="1" customFormat="1" ht="18.75" customHeight="1">
      <c r="A45" s="3"/>
      <c r="B45" s="669">
        <v>2</v>
      </c>
      <c r="C45" s="569" t="s">
        <v>267</v>
      </c>
      <c r="D45" s="650" t="s">
        <v>77</v>
      </c>
      <c r="E45" s="672">
        <v>0.19970420000000003</v>
      </c>
      <c r="F45" s="672">
        <v>0.17005290000000001</v>
      </c>
      <c r="G45" s="672">
        <v>0.18989479999999997</v>
      </c>
      <c r="H45" s="672">
        <v>0.1938232</v>
      </c>
      <c r="I45" s="672">
        <v>0.21129499999999998</v>
      </c>
      <c r="J45" s="672">
        <v>0.20226910000000001</v>
      </c>
      <c r="K45" s="672">
        <v>0.21772089999999991</v>
      </c>
      <c r="L45" s="672">
        <v>0.20156899999999997</v>
      </c>
      <c r="M45" s="672">
        <v>0.21355439999999998</v>
      </c>
      <c r="N45" s="672">
        <v>0.21465259999999997</v>
      </c>
      <c r="O45" s="672">
        <v>0.21329380000000006</v>
      </c>
      <c r="P45" s="673">
        <v>0.20657150000000002</v>
      </c>
      <c r="Q45" s="1239">
        <f t="shared" si="4"/>
        <v>2.4344014</v>
      </c>
      <c r="R45" s="625"/>
      <c r="S45" s="625"/>
      <c r="T45" s="625"/>
      <c r="U45" s="1325"/>
      <c r="V45" s="2122"/>
      <c r="W45" s="2123" t="s">
        <v>52</v>
      </c>
      <c r="X45" s="2124" t="s">
        <v>77</v>
      </c>
      <c r="Y45" s="2125">
        <v>12.520992</v>
      </c>
      <c r="Z45" s="2126">
        <v>12.256603000000002</v>
      </c>
      <c r="AA45" s="2127">
        <v>10.950495999999998</v>
      </c>
      <c r="AB45" s="2126">
        <v>9.5888359999999988</v>
      </c>
      <c r="AC45" s="2127">
        <v>18.218659000000002</v>
      </c>
      <c r="AD45" s="2127">
        <v>14.386614</v>
      </c>
      <c r="AE45" s="2127">
        <v>10.423030999999998</v>
      </c>
      <c r="AF45" s="2127">
        <v>10.078719</v>
      </c>
      <c r="AG45" s="2127">
        <v>10.676435</v>
      </c>
      <c r="AH45" s="2127">
        <v>12.277861</v>
      </c>
      <c r="AI45" s="2127">
        <v>18.295795000000002</v>
      </c>
      <c r="AJ45" s="2127">
        <v>17.851293000000002</v>
      </c>
      <c r="AK45" s="2128">
        <v>157.52533400000004</v>
      </c>
      <c r="AL45" s="1325"/>
      <c r="AM45" s="1325"/>
      <c r="AN45" s="1325"/>
      <c r="AO45" s="1325"/>
      <c r="AP45" s="1325"/>
      <c r="AQ45" s="1325"/>
      <c r="AR45" s="1325"/>
      <c r="AS45" s="1325"/>
      <c r="AT45" s="1325"/>
      <c r="AU45" s="1325"/>
      <c r="AV45" s="1325"/>
      <c r="AW45" s="1325"/>
      <c r="AX45" s="1325"/>
      <c r="AY45" s="1325"/>
      <c r="AZ45" s="1325"/>
      <c r="BA45" s="1325"/>
      <c r="BB45" s="1325"/>
      <c r="BC45" s="1325"/>
    </row>
    <row r="46" spans="1:55" s="1" customFormat="1" ht="18.75" customHeight="1">
      <c r="A46" s="3"/>
      <c r="B46" s="669">
        <v>3</v>
      </c>
      <c r="C46" s="1252" t="s">
        <v>177</v>
      </c>
      <c r="D46" s="650" t="s">
        <v>77</v>
      </c>
      <c r="E46" s="672">
        <v>64.689173299999936</v>
      </c>
      <c r="F46" s="672">
        <v>60.577925000000072</v>
      </c>
      <c r="G46" s="672">
        <v>64.707328200000063</v>
      </c>
      <c r="H46" s="672">
        <v>60.556763600000217</v>
      </c>
      <c r="I46" s="672">
        <v>57.785946399999922</v>
      </c>
      <c r="J46" s="672">
        <v>54.371156400000224</v>
      </c>
      <c r="K46" s="672">
        <v>53.499669299999958</v>
      </c>
      <c r="L46" s="672">
        <v>55.418367300000014</v>
      </c>
      <c r="M46" s="672">
        <v>57.492461000000077</v>
      </c>
      <c r="N46" s="672">
        <v>61.948757199999939</v>
      </c>
      <c r="O46" s="672">
        <v>63.645909200000006</v>
      </c>
      <c r="P46" s="673">
        <v>66.461952600000004</v>
      </c>
      <c r="Q46" s="1239">
        <f t="shared" si="4"/>
        <v>721.15540950000047</v>
      </c>
      <c r="R46" s="625"/>
      <c r="S46" s="625"/>
      <c r="T46" s="625"/>
      <c r="U46" s="1325"/>
      <c r="V46" s="2122"/>
      <c r="W46" s="2123" t="s">
        <v>314</v>
      </c>
      <c r="X46" s="2124" t="s">
        <v>77</v>
      </c>
      <c r="Y46" s="2125">
        <v>3.9979999999999998E-3</v>
      </c>
      <c r="Z46" s="2126">
        <v>3.7889999999999998E-3</v>
      </c>
      <c r="AA46" s="2127">
        <v>4.1260000000000003E-3</v>
      </c>
      <c r="AB46" s="2126">
        <v>4.0499999999999998E-3</v>
      </c>
      <c r="AC46" s="2127">
        <v>4.3899999999999998E-3</v>
      </c>
      <c r="AD46" s="2127">
        <v>4.1099999999999999E-3</v>
      </c>
      <c r="AE46" s="2127">
        <v>4.4339999999999996E-3</v>
      </c>
      <c r="AF46" s="2127">
        <v>3.5539999999999999E-3</v>
      </c>
      <c r="AG46" s="2127">
        <v>4.0600000000000002E-3</v>
      </c>
      <c r="AH46" s="2127">
        <v>4.2180000000000004E-3</v>
      </c>
      <c r="AI46" s="2127">
        <v>4.1729999999999996E-3</v>
      </c>
      <c r="AJ46" s="2127">
        <v>4.2079999999999999E-3</v>
      </c>
      <c r="AK46" s="2128">
        <v>4.9110000000000001E-2</v>
      </c>
      <c r="AL46" s="1325"/>
      <c r="AM46" s="1325"/>
      <c r="AN46" s="1325"/>
      <c r="AO46" s="1325"/>
      <c r="AP46" s="1325"/>
      <c r="AQ46" s="1325"/>
      <c r="AR46" s="1325"/>
      <c r="AS46" s="1325"/>
      <c r="AT46" s="1325"/>
      <c r="AU46" s="1325"/>
      <c r="AV46" s="1325"/>
      <c r="AW46" s="1325"/>
      <c r="AX46" s="1325"/>
      <c r="AY46" s="1325"/>
      <c r="AZ46" s="1325"/>
      <c r="BA46" s="1325"/>
      <c r="BB46" s="1325"/>
      <c r="BC46" s="1325"/>
    </row>
    <row r="47" spans="1:55" s="1" customFormat="1" ht="18.75" customHeight="1">
      <c r="A47" s="3"/>
      <c r="B47" s="662">
        <v>4</v>
      </c>
      <c r="C47" s="1253" t="s">
        <v>4</v>
      </c>
      <c r="D47" s="663" t="s">
        <v>287</v>
      </c>
      <c r="E47" s="664">
        <v>30.461164500000013</v>
      </c>
      <c r="F47" s="664">
        <v>28.09569599999999</v>
      </c>
      <c r="G47" s="664">
        <v>31.458033800000038</v>
      </c>
      <c r="H47" s="664">
        <v>31.340952599999984</v>
      </c>
      <c r="I47" s="664">
        <v>31.550258199999963</v>
      </c>
      <c r="J47" s="664">
        <v>30.329196899999921</v>
      </c>
      <c r="K47" s="664">
        <v>29.617229799999901</v>
      </c>
      <c r="L47" s="664">
        <v>31.431177100000006</v>
      </c>
      <c r="M47" s="664">
        <v>31.716111000000055</v>
      </c>
      <c r="N47" s="664">
        <v>31.907211700000026</v>
      </c>
      <c r="O47" s="664">
        <v>30.603078799999953</v>
      </c>
      <c r="P47" s="665">
        <v>31.762958499999982</v>
      </c>
      <c r="Q47" s="1237">
        <f t="shared" si="4"/>
        <v>370.27306889999977</v>
      </c>
      <c r="R47" s="625"/>
      <c r="S47" s="625"/>
      <c r="T47" s="625"/>
      <c r="U47" s="1325"/>
      <c r="V47" s="2122"/>
      <c r="W47" s="2123" t="s">
        <v>53</v>
      </c>
      <c r="X47" s="2124" t="s">
        <v>77</v>
      </c>
      <c r="Y47" s="2125">
        <v>49.866226999999995</v>
      </c>
      <c r="Z47" s="2126">
        <v>52.936801000000017</v>
      </c>
      <c r="AA47" s="2127">
        <v>55.906322999999993</v>
      </c>
      <c r="AB47" s="2126">
        <v>53.925790399999997</v>
      </c>
      <c r="AC47" s="2127">
        <v>53.4721403</v>
      </c>
      <c r="AD47" s="2127">
        <v>53.09058060000001</v>
      </c>
      <c r="AE47" s="2127">
        <v>50.541961799999996</v>
      </c>
      <c r="AF47" s="2127">
        <v>50.168317900000005</v>
      </c>
      <c r="AG47" s="2127">
        <v>48.100563999999999</v>
      </c>
      <c r="AH47" s="2127">
        <v>53.715763599999995</v>
      </c>
      <c r="AI47" s="2127">
        <v>53.398693000000009</v>
      </c>
      <c r="AJ47" s="2127">
        <v>53.987111499999997</v>
      </c>
      <c r="AK47" s="2128">
        <v>629.11027409999997</v>
      </c>
      <c r="AL47" s="1325"/>
      <c r="AM47" s="1325"/>
      <c r="AN47" s="1325"/>
      <c r="AO47" s="1325"/>
      <c r="AP47" s="1325"/>
      <c r="AQ47" s="1325"/>
      <c r="AR47" s="1325"/>
      <c r="AS47" s="1325"/>
      <c r="AT47" s="1325"/>
      <c r="AU47" s="1325"/>
      <c r="AV47" s="1325"/>
      <c r="AW47" s="1325"/>
      <c r="AX47" s="1325"/>
      <c r="AY47" s="1325"/>
      <c r="AZ47" s="1325"/>
      <c r="BA47" s="1325"/>
      <c r="BB47" s="1325"/>
      <c r="BC47" s="1325"/>
    </row>
    <row r="48" spans="1:55" s="1" customFormat="1" ht="18.75" customHeight="1">
      <c r="A48" s="3"/>
      <c r="B48" s="666"/>
      <c r="C48" s="639"/>
      <c r="D48" s="667" t="s">
        <v>77</v>
      </c>
      <c r="E48" s="668">
        <v>38.599921199999898</v>
      </c>
      <c r="F48" s="668">
        <v>35.463683299999921</v>
      </c>
      <c r="G48" s="668">
        <v>38.093446100000087</v>
      </c>
      <c r="H48" s="668">
        <v>37.818898400000137</v>
      </c>
      <c r="I48" s="668">
        <v>38.915724699999984</v>
      </c>
      <c r="J48" s="668">
        <v>38.246695400000064</v>
      </c>
      <c r="K48" s="668">
        <v>38.531208300000067</v>
      </c>
      <c r="L48" s="668">
        <v>39.608700099999915</v>
      </c>
      <c r="M48" s="668">
        <v>39.491688299999971</v>
      </c>
      <c r="N48" s="668">
        <v>40.732066699999912</v>
      </c>
      <c r="O48" s="668">
        <v>40.018987399999901</v>
      </c>
      <c r="P48" s="670">
        <v>40.877429799999916</v>
      </c>
      <c r="Q48" s="1238">
        <f t="shared" si="4"/>
        <v>466.39844969999973</v>
      </c>
      <c r="R48" s="625"/>
      <c r="S48" s="625"/>
      <c r="T48" s="625"/>
      <c r="U48" s="1325"/>
      <c r="V48" s="2122"/>
      <c r="W48" s="2123" t="s">
        <v>242</v>
      </c>
      <c r="X48" s="2124" t="s">
        <v>77</v>
      </c>
      <c r="Y48" s="2125">
        <v>456.41438099999988</v>
      </c>
      <c r="Z48" s="2126">
        <v>415.48062659999971</v>
      </c>
      <c r="AA48" s="2127">
        <v>454.86780729999992</v>
      </c>
      <c r="AB48" s="2126">
        <v>422.00224889999998</v>
      </c>
      <c r="AC48" s="2127">
        <v>480.35930299999978</v>
      </c>
      <c r="AD48" s="2127">
        <v>434.79931950000008</v>
      </c>
      <c r="AE48" s="2127">
        <v>451.26126960000005</v>
      </c>
      <c r="AF48" s="2127">
        <v>455.03029949999984</v>
      </c>
      <c r="AG48" s="2127">
        <v>451.04372270000022</v>
      </c>
      <c r="AH48" s="2127">
        <v>439.65208930000017</v>
      </c>
      <c r="AI48" s="2127">
        <v>440.57212199999935</v>
      </c>
      <c r="AJ48" s="2127">
        <v>454.50449789999976</v>
      </c>
      <c r="AK48" s="2128">
        <v>5355.9876873000057</v>
      </c>
      <c r="AL48" s="1325"/>
      <c r="AM48" s="1325"/>
      <c r="AN48" s="1325"/>
      <c r="AO48" s="1325"/>
      <c r="AP48" s="1325"/>
      <c r="AQ48" s="1325"/>
      <c r="AR48" s="1325"/>
      <c r="AS48" s="1325"/>
      <c r="AT48" s="1325"/>
      <c r="AU48" s="1325"/>
      <c r="AV48" s="1325"/>
      <c r="AW48" s="1325"/>
      <c r="AX48" s="1325"/>
      <c r="AY48" s="1325"/>
      <c r="AZ48" s="1325"/>
      <c r="BA48" s="1325"/>
      <c r="BB48" s="1325"/>
      <c r="BC48" s="1325"/>
    </row>
    <row r="49" spans="1:55" s="1" customFormat="1" ht="18.75" customHeight="1">
      <c r="A49" s="3"/>
      <c r="B49" s="666">
        <v>5</v>
      </c>
      <c r="C49" s="639" t="s">
        <v>6</v>
      </c>
      <c r="D49" s="667" t="s">
        <v>77</v>
      </c>
      <c r="E49" s="668">
        <v>0.23808119999999997</v>
      </c>
      <c r="F49" s="668">
        <v>0.24076980000000001</v>
      </c>
      <c r="G49" s="668">
        <v>0.26074919999999996</v>
      </c>
      <c r="H49" s="668">
        <v>0.28660779999999997</v>
      </c>
      <c r="I49" s="668">
        <v>0.28919859999999997</v>
      </c>
      <c r="J49" s="668">
        <v>0.275148</v>
      </c>
      <c r="K49" s="668">
        <v>0.27599079999999998</v>
      </c>
      <c r="L49" s="668">
        <v>0.2938635</v>
      </c>
      <c r="M49" s="668">
        <v>0.27862980000000004</v>
      </c>
      <c r="N49" s="668">
        <v>0.28754999999999997</v>
      </c>
      <c r="O49" s="668">
        <v>0.28862270000000001</v>
      </c>
      <c r="P49" s="670">
        <v>0.28884090000000001</v>
      </c>
      <c r="Q49" s="1238">
        <f t="shared" si="4"/>
        <v>3.3040522999999995</v>
      </c>
      <c r="R49" s="625"/>
      <c r="S49" s="625"/>
      <c r="T49" s="625"/>
      <c r="U49" s="1325"/>
      <c r="V49" s="2122"/>
      <c r="W49" s="2123" t="s">
        <v>243</v>
      </c>
      <c r="X49" s="2124" t="s">
        <v>77</v>
      </c>
      <c r="Y49" s="2125">
        <v>8.1145862999999991</v>
      </c>
      <c r="Z49" s="2126">
        <v>9.1339021999999996</v>
      </c>
      <c r="AA49" s="2127">
        <v>9.9550494</v>
      </c>
      <c r="AB49" s="2126">
        <v>9.5054614000000015</v>
      </c>
      <c r="AC49" s="2127">
        <v>9.6178100000000004</v>
      </c>
      <c r="AD49" s="2127">
        <v>9.0826826000000001</v>
      </c>
      <c r="AE49" s="2127">
        <v>8.8728201999999996</v>
      </c>
      <c r="AF49" s="2127">
        <v>8.8642265000000009</v>
      </c>
      <c r="AG49" s="2127">
        <v>8.6006667999999991</v>
      </c>
      <c r="AH49" s="2127">
        <v>9.2187080999999989</v>
      </c>
      <c r="AI49" s="2127">
        <v>8.2718111000000007</v>
      </c>
      <c r="AJ49" s="2127">
        <v>9.2202951999999989</v>
      </c>
      <c r="AK49" s="2128">
        <v>108.4580198</v>
      </c>
      <c r="AL49" s="1325"/>
      <c r="AM49" s="1325"/>
      <c r="AN49" s="1325"/>
      <c r="AO49" s="1325"/>
      <c r="AP49" s="1325"/>
      <c r="AQ49" s="1325"/>
      <c r="AR49" s="1325"/>
      <c r="AS49" s="1325"/>
      <c r="AT49" s="1325"/>
      <c r="AU49" s="1325"/>
      <c r="AV49" s="1325"/>
      <c r="AW49" s="1325"/>
      <c r="AX49" s="1325"/>
      <c r="AY49" s="1325"/>
      <c r="AZ49" s="1325"/>
      <c r="BA49" s="1325"/>
      <c r="BB49" s="1325"/>
      <c r="BC49" s="1325"/>
    </row>
    <row r="50" spans="1:55" s="1" customFormat="1" ht="18.75" customHeight="1">
      <c r="A50" s="3"/>
      <c r="B50" s="669">
        <v>6</v>
      </c>
      <c r="C50" s="569" t="s">
        <v>8</v>
      </c>
      <c r="D50" s="671" t="s">
        <v>77</v>
      </c>
      <c r="E50" s="660">
        <v>28.23893973000002</v>
      </c>
      <c r="F50" s="660">
        <v>28.391977369999996</v>
      </c>
      <c r="G50" s="660">
        <v>25.918499680000025</v>
      </c>
      <c r="H50" s="660">
        <v>29.155227129999989</v>
      </c>
      <c r="I50" s="660">
        <v>28.190299210000028</v>
      </c>
      <c r="J50" s="660">
        <v>30.177323800000053</v>
      </c>
      <c r="K50" s="660">
        <v>29.783754289999898</v>
      </c>
      <c r="L50" s="660">
        <v>30.130247990000047</v>
      </c>
      <c r="M50" s="660">
        <v>30.208263489999808</v>
      </c>
      <c r="N50" s="660">
        <v>29.349793690000073</v>
      </c>
      <c r="O50" s="660">
        <v>28.968614810000066</v>
      </c>
      <c r="P50" s="661">
        <v>28.46849559999999</v>
      </c>
      <c r="Q50" s="1233">
        <f t="shared" si="4"/>
        <v>346.98143678999998</v>
      </c>
      <c r="R50" s="625"/>
      <c r="S50" s="625"/>
      <c r="T50" s="625"/>
      <c r="U50" s="1325"/>
      <c r="V50" s="2122"/>
      <c r="W50" s="2123" t="s">
        <v>355</v>
      </c>
      <c r="X50" s="2124" t="s">
        <v>77</v>
      </c>
      <c r="Y50" s="2125">
        <v>417.1681759999999</v>
      </c>
      <c r="Z50" s="2126">
        <v>390.04017539999978</v>
      </c>
      <c r="AA50" s="2127">
        <v>447.58768909999969</v>
      </c>
      <c r="AB50" s="2126">
        <v>427.16051939999966</v>
      </c>
      <c r="AC50" s="2127">
        <v>461.1033521</v>
      </c>
      <c r="AD50" s="2127">
        <v>444.21651900000018</v>
      </c>
      <c r="AE50" s="2127">
        <v>448.5748556999996</v>
      </c>
      <c r="AF50" s="2127">
        <v>461.14211360000007</v>
      </c>
      <c r="AG50" s="2127">
        <v>445.95015499999971</v>
      </c>
      <c r="AH50" s="2127">
        <v>464.53438740000018</v>
      </c>
      <c r="AI50" s="2127">
        <v>439.58117689999995</v>
      </c>
      <c r="AJ50" s="2127">
        <v>459.14922820000032</v>
      </c>
      <c r="AK50" s="2128">
        <v>5306.208347800004</v>
      </c>
      <c r="AL50" s="1325"/>
      <c r="AM50" s="1325"/>
      <c r="AN50" s="1325"/>
      <c r="AO50" s="1325"/>
      <c r="AP50" s="1325"/>
      <c r="AQ50" s="1325"/>
      <c r="AR50" s="1325"/>
      <c r="AS50" s="1325"/>
      <c r="AT50" s="1325"/>
      <c r="AU50" s="1325"/>
      <c r="AV50" s="1325"/>
      <c r="AW50" s="1325"/>
      <c r="AX50" s="1325"/>
      <c r="AY50" s="1325"/>
      <c r="AZ50" s="1325"/>
      <c r="BA50" s="1325"/>
      <c r="BB50" s="1325"/>
      <c r="BC50" s="1325"/>
    </row>
    <row r="51" spans="1:55" s="1" customFormat="1" ht="18.75" customHeight="1">
      <c r="A51" s="3"/>
      <c r="B51" s="662">
        <v>7</v>
      </c>
      <c r="C51" s="1253" t="s">
        <v>10</v>
      </c>
      <c r="D51" s="663" t="s">
        <v>287</v>
      </c>
      <c r="E51" s="664">
        <v>1.5063300000000002E-2</v>
      </c>
      <c r="F51" s="664">
        <v>1.5063300000000002E-2</v>
      </c>
      <c r="G51" s="664">
        <v>1.5692400000000002E-2</v>
      </c>
      <c r="H51" s="664">
        <v>1.57086E-2</v>
      </c>
      <c r="I51" s="664">
        <v>1.57086E-2</v>
      </c>
      <c r="J51" s="664">
        <v>1.57086E-2</v>
      </c>
      <c r="K51" s="664">
        <v>5.0225399999999996E-2</v>
      </c>
      <c r="L51" s="664">
        <v>5.0225399999999996E-2</v>
      </c>
      <c r="M51" s="664">
        <v>5.0225399999999996E-2</v>
      </c>
      <c r="N51" s="664">
        <v>5.0225399999999996E-2</v>
      </c>
      <c r="O51" s="664">
        <v>5.0225399999999996E-2</v>
      </c>
      <c r="P51" s="665">
        <v>5.0225399999999996E-2</v>
      </c>
      <c r="Q51" s="1237">
        <f t="shared" si="4"/>
        <v>0.39429719999999996</v>
      </c>
      <c r="R51" s="625"/>
      <c r="S51" s="625"/>
      <c r="T51" s="625"/>
      <c r="U51" s="1325"/>
      <c r="V51" s="2122"/>
      <c r="W51" s="2123" t="s">
        <v>244</v>
      </c>
      <c r="X51" s="2124" t="s">
        <v>77</v>
      </c>
      <c r="Y51" s="2125">
        <v>3.8292716000000002</v>
      </c>
      <c r="Z51" s="2126">
        <v>3.7863009999999995</v>
      </c>
      <c r="AA51" s="2127">
        <v>5.1022432999999996</v>
      </c>
      <c r="AB51" s="2126">
        <v>5.1094497000000008</v>
      </c>
      <c r="AC51" s="2127">
        <v>5.8239525999999993</v>
      </c>
      <c r="AD51" s="2127">
        <v>6.0064656999999997</v>
      </c>
      <c r="AE51" s="2127">
        <v>5.7096926000000003</v>
      </c>
      <c r="AF51" s="2127">
        <v>5.7273477000000002</v>
      </c>
      <c r="AG51" s="2127">
        <v>6.2660598000000007</v>
      </c>
      <c r="AH51" s="2127">
        <v>6.5683141000000003</v>
      </c>
      <c r="AI51" s="2127">
        <v>6.6327858000000006</v>
      </c>
      <c r="AJ51" s="2127">
        <v>6.1114153999999985</v>
      </c>
      <c r="AK51" s="2128">
        <v>66.673299299999996</v>
      </c>
      <c r="AL51" s="1325"/>
      <c r="AM51" s="1325"/>
      <c r="AN51" s="1325"/>
      <c r="AO51" s="1325"/>
      <c r="AP51" s="1325"/>
      <c r="AQ51" s="1325"/>
      <c r="AR51" s="1325"/>
      <c r="AS51" s="1325"/>
      <c r="AT51" s="1325"/>
      <c r="AU51" s="1325"/>
      <c r="AV51" s="1325"/>
      <c r="AW51" s="1325"/>
      <c r="AX51" s="1325"/>
      <c r="AY51" s="1325"/>
      <c r="AZ51" s="1325"/>
      <c r="BA51" s="1325"/>
      <c r="BB51" s="1325"/>
      <c r="BC51" s="1325"/>
    </row>
    <row r="52" spans="1:55" s="1" customFormat="1" ht="18.75" customHeight="1">
      <c r="A52" s="3"/>
      <c r="B52" s="666"/>
      <c r="C52" s="639"/>
      <c r="D52" s="667" t="s">
        <v>77</v>
      </c>
      <c r="E52" s="668">
        <v>52.789557999999467</v>
      </c>
      <c r="F52" s="668">
        <v>51.397433600000149</v>
      </c>
      <c r="G52" s="668">
        <v>50.688736800000349</v>
      </c>
      <c r="H52" s="668">
        <v>54.354791099999716</v>
      </c>
      <c r="I52" s="668">
        <v>54.024771300000289</v>
      </c>
      <c r="J52" s="668">
        <v>55.369298900000075</v>
      </c>
      <c r="K52" s="668">
        <v>56.774001699999907</v>
      </c>
      <c r="L52" s="668">
        <v>57.741511599999868</v>
      </c>
      <c r="M52" s="668">
        <v>58.869100500000208</v>
      </c>
      <c r="N52" s="668">
        <v>58.276719900000352</v>
      </c>
      <c r="O52" s="668">
        <v>57.546668999999817</v>
      </c>
      <c r="P52" s="670">
        <v>56.408766199999924</v>
      </c>
      <c r="Q52" s="1238">
        <f t="shared" si="4"/>
        <v>664.24135860000013</v>
      </c>
      <c r="R52" s="625"/>
      <c r="S52" s="625"/>
      <c r="T52" s="625"/>
      <c r="U52" s="1325"/>
      <c r="V52" s="2122"/>
      <c r="W52" s="2123" t="s">
        <v>54</v>
      </c>
      <c r="X52" s="2124" t="s">
        <v>77</v>
      </c>
      <c r="Y52" s="2125">
        <v>9.1195589999999989</v>
      </c>
      <c r="Z52" s="2126">
        <v>8.7357310000000012</v>
      </c>
      <c r="AA52" s="2127">
        <v>9.9364810000000006</v>
      </c>
      <c r="AB52" s="2126">
        <v>9.6229180000000003</v>
      </c>
      <c r="AC52" s="2127">
        <v>9.9587719999999997</v>
      </c>
      <c r="AD52" s="2127">
        <v>9.881297</v>
      </c>
      <c r="AE52" s="2127">
        <v>9.7858990000000006</v>
      </c>
      <c r="AF52" s="2127">
        <v>9.8809830000000005</v>
      </c>
      <c r="AG52" s="2127">
        <v>7.4785170000000001</v>
      </c>
      <c r="AH52" s="2127">
        <v>8.0196669999999983</v>
      </c>
      <c r="AI52" s="2127">
        <v>7.6335550000000012</v>
      </c>
      <c r="AJ52" s="2127">
        <v>7.8798250000000003</v>
      </c>
      <c r="AK52" s="2128">
        <v>107.93320400000005</v>
      </c>
      <c r="AL52" s="1325"/>
      <c r="AM52" s="1325"/>
      <c r="AN52" s="1325"/>
      <c r="AO52" s="1325"/>
      <c r="AP52" s="1325"/>
      <c r="AQ52" s="1325"/>
      <c r="AR52" s="1325"/>
      <c r="AS52" s="1325"/>
      <c r="AT52" s="1325"/>
      <c r="AU52" s="1325"/>
      <c r="AV52" s="1325"/>
      <c r="AW52" s="1325"/>
      <c r="AX52" s="1325"/>
      <c r="AY52" s="1325"/>
      <c r="AZ52" s="1325"/>
      <c r="BA52" s="1325"/>
      <c r="BB52" s="1325"/>
      <c r="BC52" s="1325"/>
    </row>
    <row r="53" spans="1:55" s="1" customFormat="1" ht="18.75" customHeight="1">
      <c r="A53" s="3"/>
      <c r="B53" s="662">
        <v>8</v>
      </c>
      <c r="C53" s="1253" t="s">
        <v>12</v>
      </c>
      <c r="D53" s="663" t="s">
        <v>287</v>
      </c>
      <c r="E53" s="664">
        <v>0.55941270000000021</v>
      </c>
      <c r="F53" s="664">
        <v>0.51335870000000006</v>
      </c>
      <c r="G53" s="664">
        <v>0.60066979999999992</v>
      </c>
      <c r="H53" s="664">
        <v>0.60497309999999982</v>
      </c>
      <c r="I53" s="664">
        <v>0.63003150000000008</v>
      </c>
      <c r="J53" s="664">
        <v>0.63743119999999986</v>
      </c>
      <c r="K53" s="664">
        <v>0.61737919999999991</v>
      </c>
      <c r="L53" s="664">
        <v>0.63515329999999959</v>
      </c>
      <c r="M53" s="664">
        <v>0.67168550000000016</v>
      </c>
      <c r="N53" s="664">
        <v>0.67993000000000026</v>
      </c>
      <c r="O53" s="664">
        <v>0.67361309999999985</v>
      </c>
      <c r="P53" s="665">
        <v>0.64147829999999995</v>
      </c>
      <c r="Q53" s="1237">
        <f t="shared" si="4"/>
        <v>7.4651164000000012</v>
      </c>
      <c r="R53" s="625"/>
      <c r="S53" s="625"/>
      <c r="T53" s="625"/>
      <c r="U53" s="1325"/>
      <c r="V53" s="2122"/>
      <c r="W53" s="2123" t="s">
        <v>315</v>
      </c>
      <c r="X53" s="2124" t="s">
        <v>77</v>
      </c>
      <c r="Y53" s="2125">
        <v>0.48199510000000001</v>
      </c>
      <c r="Z53" s="2126">
        <v>0.21822520000000001</v>
      </c>
      <c r="AA53" s="2127">
        <v>0.26409500000000002</v>
      </c>
      <c r="AB53" s="2126">
        <v>0.37080239999999998</v>
      </c>
      <c r="AC53" s="2127">
        <v>0.70031120000000002</v>
      </c>
      <c r="AD53" s="2127">
        <v>0.87880289999999994</v>
      </c>
      <c r="AE53" s="2127">
        <v>0.7588357</v>
      </c>
      <c r="AF53" s="2127">
        <v>0.74111599999999989</v>
      </c>
      <c r="AG53" s="2127">
        <v>0.76251290000000005</v>
      </c>
      <c r="AH53" s="2127">
        <v>0.75214729999999996</v>
      </c>
      <c r="AI53" s="2127">
        <v>0.89920679999999997</v>
      </c>
      <c r="AJ53" s="2127">
        <v>1.0270789999999999</v>
      </c>
      <c r="AK53" s="2128">
        <v>7.8551295000000003</v>
      </c>
      <c r="AL53" s="1325"/>
      <c r="AM53" s="1325"/>
      <c r="AN53" s="1325"/>
      <c r="AO53" s="1325"/>
      <c r="AP53" s="1325"/>
      <c r="AQ53" s="1325"/>
      <c r="AR53" s="1325"/>
      <c r="AS53" s="1325"/>
      <c r="AT53" s="1325"/>
      <c r="AU53" s="1325"/>
      <c r="AV53" s="1325"/>
      <c r="AW53" s="1325"/>
      <c r="AX53" s="1325"/>
      <c r="AY53" s="1325"/>
      <c r="AZ53" s="1325"/>
      <c r="BA53" s="1325"/>
      <c r="BB53" s="1325"/>
      <c r="BC53" s="1325"/>
    </row>
    <row r="54" spans="1:55" s="1" customFormat="1" ht="18.75" customHeight="1">
      <c r="A54" s="3"/>
      <c r="B54" s="666"/>
      <c r="C54" s="639"/>
      <c r="D54" s="667" t="s">
        <v>77</v>
      </c>
      <c r="E54" s="668">
        <v>23.415354900000008</v>
      </c>
      <c r="F54" s="668">
        <v>20.999460100000039</v>
      </c>
      <c r="G54" s="668">
        <v>23.556500299999971</v>
      </c>
      <c r="H54" s="668">
        <v>23.469329999999946</v>
      </c>
      <c r="I54" s="668">
        <v>24.072314599999999</v>
      </c>
      <c r="J54" s="668">
        <v>22.872184500000007</v>
      </c>
      <c r="K54" s="668">
        <v>23.139773699999949</v>
      </c>
      <c r="L54" s="668">
        <v>23.810103500000022</v>
      </c>
      <c r="M54" s="668">
        <v>25.217916300000052</v>
      </c>
      <c r="N54" s="668">
        <v>25.228726599999934</v>
      </c>
      <c r="O54" s="668">
        <v>24.633174499999985</v>
      </c>
      <c r="P54" s="670">
        <v>24.236743899999958</v>
      </c>
      <c r="Q54" s="1238">
        <f t="shared" si="4"/>
        <v>284.65158289999988</v>
      </c>
      <c r="R54" s="625"/>
      <c r="S54" s="625"/>
      <c r="T54" s="625"/>
      <c r="U54" s="1325"/>
      <c r="V54" s="2122"/>
      <c r="W54" s="2123" t="s">
        <v>316</v>
      </c>
      <c r="X54" s="2124" t="s">
        <v>77</v>
      </c>
      <c r="Y54" s="2125">
        <v>47.952712199999965</v>
      </c>
      <c r="Z54" s="2126">
        <v>44.021959900000013</v>
      </c>
      <c r="AA54" s="2127">
        <v>44.294746899999993</v>
      </c>
      <c r="AB54" s="2126">
        <v>40.561352299999982</v>
      </c>
      <c r="AC54" s="2127">
        <v>40.697014699999983</v>
      </c>
      <c r="AD54" s="2127">
        <v>38.263845499999995</v>
      </c>
      <c r="AE54" s="2127">
        <v>37.730060900000034</v>
      </c>
      <c r="AF54" s="2127">
        <v>37.186644699999995</v>
      </c>
      <c r="AG54" s="2127">
        <v>35.441669299999994</v>
      </c>
      <c r="AH54" s="2127">
        <v>35.535310000000003</v>
      </c>
      <c r="AI54" s="2127">
        <v>34.483234100000018</v>
      </c>
      <c r="AJ54" s="2127">
        <v>33.420031300000005</v>
      </c>
      <c r="AK54" s="2128">
        <v>469.58858180000033</v>
      </c>
      <c r="AL54" s="1325"/>
      <c r="AM54" s="1325"/>
      <c r="AN54" s="1325"/>
      <c r="AO54" s="1325"/>
      <c r="AP54" s="1325"/>
      <c r="AQ54" s="1325"/>
      <c r="AR54" s="1325"/>
      <c r="AS54" s="1325"/>
      <c r="AT54" s="1325"/>
      <c r="AU54" s="1325"/>
      <c r="AV54" s="1325"/>
      <c r="AW54" s="1325"/>
      <c r="AX54" s="1325"/>
      <c r="AY54" s="1325"/>
      <c r="AZ54" s="1325"/>
      <c r="BA54" s="1325"/>
      <c r="BB54" s="1325"/>
      <c r="BC54" s="1325"/>
    </row>
    <row r="55" spans="1:55" s="1" customFormat="1" ht="18.75" customHeight="1">
      <c r="A55" s="3"/>
      <c r="B55" s="666">
        <v>9</v>
      </c>
      <c r="C55" s="639" t="s">
        <v>14</v>
      </c>
      <c r="D55" s="667" t="s">
        <v>77</v>
      </c>
      <c r="E55" s="668">
        <v>68.438388600000664</v>
      </c>
      <c r="F55" s="668">
        <v>61.890815299999971</v>
      </c>
      <c r="G55" s="668">
        <v>68.974783900000133</v>
      </c>
      <c r="H55" s="668">
        <v>68.402144099999774</v>
      </c>
      <c r="I55" s="668">
        <v>71.316062299999984</v>
      </c>
      <c r="J55" s="668">
        <v>69.993434199999811</v>
      </c>
      <c r="K55" s="668">
        <v>72.200615800000506</v>
      </c>
      <c r="L55" s="668">
        <v>71.295594599999717</v>
      </c>
      <c r="M55" s="668">
        <v>70.977557599999969</v>
      </c>
      <c r="N55" s="668">
        <v>73.056130700000296</v>
      </c>
      <c r="O55" s="668">
        <v>71.083094500000286</v>
      </c>
      <c r="P55" s="670">
        <v>72.771757600000072</v>
      </c>
      <c r="Q55" s="1238">
        <f t="shared" si="4"/>
        <v>840.40037920000111</v>
      </c>
      <c r="R55" s="625"/>
      <c r="S55" s="625"/>
      <c r="T55" s="625"/>
      <c r="U55" s="1325"/>
      <c r="V55" s="2122"/>
      <c r="W55" s="2123" t="s">
        <v>55</v>
      </c>
      <c r="X55" s="2124" t="s">
        <v>77</v>
      </c>
      <c r="Y55" s="2125">
        <v>373.45614500000016</v>
      </c>
      <c r="Z55" s="2126">
        <v>309.13003300000014</v>
      </c>
      <c r="AA55" s="2127">
        <v>399.20832600000011</v>
      </c>
      <c r="AB55" s="2126">
        <v>389.04615300000017</v>
      </c>
      <c r="AC55" s="2127">
        <v>407.20655400000004</v>
      </c>
      <c r="AD55" s="2127">
        <v>396.08024899999998</v>
      </c>
      <c r="AE55" s="2127">
        <v>393.47776999999996</v>
      </c>
      <c r="AF55" s="2127">
        <v>395.98390500000011</v>
      </c>
      <c r="AG55" s="2127">
        <v>358.1530019999999</v>
      </c>
      <c r="AH55" s="2127">
        <v>394.02413500000006</v>
      </c>
      <c r="AI55" s="2127">
        <v>387.51163899999966</v>
      </c>
      <c r="AJ55" s="2127">
        <v>395.21071699999993</v>
      </c>
      <c r="AK55" s="2128">
        <v>4598.4886280000019</v>
      </c>
      <c r="AL55" s="1325"/>
      <c r="AM55" s="1325"/>
      <c r="AN55" s="1325"/>
      <c r="AO55" s="1325"/>
      <c r="AP55" s="1325"/>
      <c r="AQ55" s="1325"/>
      <c r="AR55" s="1325"/>
      <c r="AS55" s="1325"/>
      <c r="AT55" s="1325"/>
      <c r="AU55" s="1325"/>
      <c r="AV55" s="1325"/>
      <c r="AW55" s="1325"/>
      <c r="AX55" s="1325"/>
      <c r="AY55" s="1325"/>
      <c r="AZ55" s="1325"/>
      <c r="BA55" s="1325"/>
      <c r="BB55" s="1325"/>
      <c r="BC55" s="1325"/>
    </row>
    <row r="56" spans="1:55" s="1" customFormat="1" ht="18.75" customHeight="1">
      <c r="A56" s="3"/>
      <c r="B56" s="662">
        <v>10</v>
      </c>
      <c r="C56" s="1253" t="s">
        <v>16</v>
      </c>
      <c r="D56" s="663" t="s">
        <v>287</v>
      </c>
      <c r="E56" s="664">
        <v>1.5859199999999997E-2</v>
      </c>
      <c r="F56" s="664">
        <v>1.5779700000000004E-2</v>
      </c>
      <c r="G56" s="664">
        <v>1.5652199999999998E-2</v>
      </c>
      <c r="H56" s="664">
        <v>1.5277199999999996E-2</v>
      </c>
      <c r="I56" s="664">
        <v>1.4998200000000001E-2</v>
      </c>
      <c r="J56" s="664">
        <v>1.5022199999999998E-2</v>
      </c>
      <c r="K56" s="664">
        <v>1.4862299999999998E-2</v>
      </c>
      <c r="L56" s="664">
        <v>1.4774700000000002E-2</v>
      </c>
      <c r="M56" s="664">
        <v>1.4685899999999995E-2</v>
      </c>
      <c r="N56" s="664">
        <v>1.4622599999999998E-2</v>
      </c>
      <c r="O56" s="664">
        <v>1.464E-2</v>
      </c>
      <c r="P56" s="665">
        <v>1.4656800000000001E-2</v>
      </c>
      <c r="Q56" s="1237">
        <f t="shared" si="4"/>
        <v>0.18083099999999999</v>
      </c>
      <c r="R56" s="626"/>
      <c r="S56" s="626"/>
      <c r="T56" s="626"/>
      <c r="U56" s="1325"/>
      <c r="V56" s="2122"/>
      <c r="W56" s="2123" t="s">
        <v>317</v>
      </c>
      <c r="X56" s="2124" t="s">
        <v>77</v>
      </c>
      <c r="Y56" s="2125">
        <v>23.163068000000003</v>
      </c>
      <c r="Z56" s="2126">
        <v>20.189546</v>
      </c>
      <c r="AA56" s="2127">
        <v>22.954711999999997</v>
      </c>
      <c r="AB56" s="2126">
        <v>21.424897300000001</v>
      </c>
      <c r="AC56" s="2127">
        <v>21.050161799999998</v>
      </c>
      <c r="AD56" s="2127">
        <v>18.709088000000001</v>
      </c>
      <c r="AE56" s="2127">
        <v>18.205596399999997</v>
      </c>
      <c r="AF56" s="2127">
        <v>18.210673800000002</v>
      </c>
      <c r="AG56" s="2127">
        <v>18.251987199999999</v>
      </c>
      <c r="AH56" s="2127">
        <v>20.2257678</v>
      </c>
      <c r="AI56" s="2127">
        <v>21.030797999999994</v>
      </c>
      <c r="AJ56" s="2127">
        <v>22.617162700000002</v>
      </c>
      <c r="AK56" s="2128">
        <v>246.03345899999988</v>
      </c>
      <c r="AL56" s="1325"/>
      <c r="AM56" s="1325"/>
      <c r="AN56" s="1325"/>
      <c r="AO56" s="1325"/>
      <c r="AP56" s="1325"/>
      <c r="AQ56" s="1325"/>
      <c r="AR56" s="1325"/>
      <c r="AS56" s="1325"/>
      <c r="AT56" s="1325"/>
      <c r="AU56" s="1325"/>
      <c r="AV56" s="1325"/>
      <c r="AW56" s="1325"/>
      <c r="AX56" s="1325"/>
      <c r="AY56" s="1325"/>
      <c r="AZ56" s="1325"/>
      <c r="BA56" s="1325"/>
      <c r="BB56" s="1325"/>
      <c r="BC56" s="1325"/>
    </row>
    <row r="57" spans="1:55" s="1" customFormat="1" ht="18.75" customHeight="1">
      <c r="A57" s="3"/>
      <c r="B57" s="666"/>
      <c r="C57" s="639"/>
      <c r="D57" s="667" t="s">
        <v>77</v>
      </c>
      <c r="E57" s="668">
        <v>121.57163363000008</v>
      </c>
      <c r="F57" s="668">
        <v>111.99546244999991</v>
      </c>
      <c r="G57" s="668">
        <v>123.80969241999992</v>
      </c>
      <c r="H57" s="668">
        <v>111.52864805999961</v>
      </c>
      <c r="I57" s="668">
        <v>106.35976359000007</v>
      </c>
      <c r="J57" s="668">
        <v>103.37655456000014</v>
      </c>
      <c r="K57" s="668">
        <v>101.80097826999992</v>
      </c>
      <c r="L57" s="668">
        <v>99.156319489999873</v>
      </c>
      <c r="M57" s="668">
        <v>98.964282399999846</v>
      </c>
      <c r="N57" s="668">
        <v>105.59808374999923</v>
      </c>
      <c r="O57" s="668">
        <v>106.97152275000009</v>
      </c>
      <c r="P57" s="670">
        <v>114.20678424999932</v>
      </c>
      <c r="Q57" s="1238">
        <f t="shared" si="4"/>
        <v>1305.339725619998</v>
      </c>
      <c r="R57" s="626"/>
      <c r="S57" s="626"/>
      <c r="T57" s="626"/>
      <c r="U57" s="1325"/>
      <c r="V57" s="2122"/>
      <c r="W57" s="2123" t="s">
        <v>245</v>
      </c>
      <c r="X57" s="2124" t="s">
        <v>77</v>
      </c>
      <c r="Y57" s="2125">
        <v>6.7386543999999997</v>
      </c>
      <c r="Z57" s="2126">
        <v>6.2114927999999994</v>
      </c>
      <c r="AA57" s="2127">
        <v>6.7925372999999993</v>
      </c>
      <c r="AB57" s="2126">
        <v>6.2843378999999997</v>
      </c>
      <c r="AC57" s="2127">
        <v>6.2853341</v>
      </c>
      <c r="AD57" s="2127">
        <v>5.7005521000000003</v>
      </c>
      <c r="AE57" s="2127">
        <v>6.2685541999999996</v>
      </c>
      <c r="AF57" s="2127">
        <v>5.9066026999999997</v>
      </c>
      <c r="AG57" s="2127">
        <v>7.3563120999999985</v>
      </c>
      <c r="AH57" s="2127">
        <v>7.1867026999999997</v>
      </c>
      <c r="AI57" s="2127">
        <v>7.5899018999999992</v>
      </c>
      <c r="AJ57" s="2127">
        <v>7.8164359999999986</v>
      </c>
      <c r="AK57" s="2128">
        <v>80.137418199999999</v>
      </c>
      <c r="AL57" s="1325"/>
      <c r="AM57" s="1325"/>
      <c r="AN57" s="1325"/>
      <c r="AO57" s="1325"/>
      <c r="AP57" s="1325"/>
      <c r="AQ57" s="1325"/>
      <c r="AR57" s="1325"/>
      <c r="AS57" s="1325"/>
      <c r="AT57" s="1325"/>
      <c r="AU57" s="1325"/>
      <c r="AV57" s="1325"/>
      <c r="AW57" s="1325"/>
      <c r="AX57" s="1325"/>
      <c r="AY57" s="1325"/>
      <c r="AZ57" s="1325"/>
      <c r="BA57" s="1325"/>
      <c r="BB57" s="1325"/>
      <c r="BC57" s="1325"/>
    </row>
    <row r="58" spans="1:55" s="1" customFormat="1" ht="18.75" customHeight="1">
      <c r="A58" s="3"/>
      <c r="B58" s="662">
        <v>11</v>
      </c>
      <c r="C58" s="640" t="s">
        <v>19</v>
      </c>
      <c r="D58" s="667" t="s">
        <v>77</v>
      </c>
      <c r="E58" s="668">
        <v>65.781796329999992</v>
      </c>
      <c r="F58" s="668">
        <v>61.537343730000217</v>
      </c>
      <c r="G58" s="668">
        <v>65.262930239999761</v>
      </c>
      <c r="H58" s="668">
        <v>60.496114010000269</v>
      </c>
      <c r="I58" s="668">
        <v>63.063113569999977</v>
      </c>
      <c r="J58" s="668">
        <v>60.641859810000078</v>
      </c>
      <c r="K58" s="668">
        <v>61.429789599999872</v>
      </c>
      <c r="L58" s="668">
        <v>60.901082569999964</v>
      </c>
      <c r="M58" s="668">
        <v>60.247193479999879</v>
      </c>
      <c r="N58" s="668">
        <v>62.143323610000046</v>
      </c>
      <c r="O58" s="668">
        <v>61.017560459999849</v>
      </c>
      <c r="P58" s="670">
        <v>66.259235620000126</v>
      </c>
      <c r="Q58" s="1238">
        <f t="shared" si="4"/>
        <v>748.78134303000002</v>
      </c>
      <c r="R58" s="626"/>
      <c r="S58" s="626"/>
      <c r="T58" s="626"/>
      <c r="U58" s="1325"/>
      <c r="V58" s="2122"/>
      <c r="W58" s="2123" t="s">
        <v>56</v>
      </c>
      <c r="X58" s="2124" t="s">
        <v>77</v>
      </c>
      <c r="Y58" s="2125">
        <v>40.506482999999996</v>
      </c>
      <c r="Z58" s="2126">
        <v>37.481433000000003</v>
      </c>
      <c r="AA58" s="2127">
        <v>42.412677000000002</v>
      </c>
      <c r="AB58" s="2126">
        <v>38.474279000000003</v>
      </c>
      <c r="AC58" s="2127">
        <v>41.25412</v>
      </c>
      <c r="AD58" s="2127">
        <v>40.854993</v>
      </c>
      <c r="AE58" s="2127">
        <v>40.924569999999996</v>
      </c>
      <c r="AF58" s="2127">
        <v>44.095162000000002</v>
      </c>
      <c r="AG58" s="2127">
        <v>29.294589999999999</v>
      </c>
      <c r="AH58" s="2127">
        <v>35.768254999999996</v>
      </c>
      <c r="AI58" s="2127">
        <v>41.607213000000002</v>
      </c>
      <c r="AJ58" s="2127">
        <v>44.206817000000001</v>
      </c>
      <c r="AK58" s="2128">
        <v>476.88059200000009</v>
      </c>
      <c r="AL58" s="1325"/>
      <c r="AM58" s="1325"/>
      <c r="AN58" s="1325"/>
      <c r="AO58" s="1325"/>
      <c r="AP58" s="1325"/>
      <c r="AQ58" s="1325"/>
      <c r="AR58" s="1325"/>
      <c r="AS58" s="1325"/>
      <c r="AT58" s="1325"/>
      <c r="AU58" s="1325"/>
      <c r="AV58" s="1325"/>
      <c r="AW58" s="1325"/>
      <c r="AX58" s="1325"/>
      <c r="AY58" s="1325"/>
      <c r="AZ58" s="1325"/>
      <c r="BA58" s="1325"/>
      <c r="BB58" s="1325"/>
      <c r="BC58" s="1325"/>
    </row>
    <row r="59" spans="1:55" s="1" customFormat="1" ht="18.75" customHeight="1">
      <c r="A59" s="3"/>
      <c r="B59" s="662">
        <v>12</v>
      </c>
      <c r="C59" s="1254" t="s">
        <v>20</v>
      </c>
      <c r="D59" s="663" t="s">
        <v>77</v>
      </c>
      <c r="E59" s="660">
        <v>34.936828299999931</v>
      </c>
      <c r="F59" s="660">
        <v>31.641033100000005</v>
      </c>
      <c r="G59" s="660">
        <v>33.870741810000006</v>
      </c>
      <c r="H59" s="660">
        <v>32.44961127000002</v>
      </c>
      <c r="I59" s="660">
        <v>32.126502359999975</v>
      </c>
      <c r="J59" s="660">
        <v>31.547481940000019</v>
      </c>
      <c r="K59" s="660">
        <v>31.501345370000031</v>
      </c>
      <c r="L59" s="660">
        <v>32.040136820000065</v>
      </c>
      <c r="M59" s="660">
        <v>31.249585289999978</v>
      </c>
      <c r="N59" s="660">
        <v>32.639239690000053</v>
      </c>
      <c r="O59" s="660">
        <v>33.00722262</v>
      </c>
      <c r="P59" s="661">
        <v>35.218289340000013</v>
      </c>
      <c r="Q59" s="1233">
        <f t="shared" si="4"/>
        <v>392.22801791000006</v>
      </c>
      <c r="R59" s="626"/>
      <c r="S59" s="626"/>
      <c r="T59" s="626"/>
      <c r="U59" s="1325"/>
      <c r="V59" s="2122"/>
      <c r="W59" s="2123" t="s">
        <v>142</v>
      </c>
      <c r="X59" s="2124" t="s">
        <v>77</v>
      </c>
      <c r="Y59" s="2125">
        <v>69.152878399999992</v>
      </c>
      <c r="Z59" s="2126">
        <v>68.208951599999963</v>
      </c>
      <c r="AA59" s="2127">
        <v>73.892773099999985</v>
      </c>
      <c r="AB59" s="2126">
        <v>69.904311300000032</v>
      </c>
      <c r="AC59" s="2127">
        <v>72.036474299999938</v>
      </c>
      <c r="AD59" s="2127">
        <v>69.704804400000043</v>
      </c>
      <c r="AE59" s="2127">
        <v>72.190412199999969</v>
      </c>
      <c r="AF59" s="2127">
        <v>74.588062099999973</v>
      </c>
      <c r="AG59" s="2127">
        <v>73.596621999999954</v>
      </c>
      <c r="AH59" s="2127">
        <v>78.304697800000042</v>
      </c>
      <c r="AI59" s="2127">
        <v>78.350063099999971</v>
      </c>
      <c r="AJ59" s="2127">
        <v>83.690040999999994</v>
      </c>
      <c r="AK59" s="2128">
        <v>883.62009130000069</v>
      </c>
      <c r="AL59" s="1325"/>
      <c r="AM59" s="1325"/>
      <c r="AN59" s="1325"/>
      <c r="AO59" s="1325"/>
      <c r="AP59" s="1325"/>
      <c r="AQ59" s="1325"/>
      <c r="AR59" s="1325"/>
      <c r="AS59" s="1325"/>
      <c r="AT59" s="1325"/>
      <c r="AU59" s="1325"/>
      <c r="AV59" s="1325"/>
      <c r="AW59" s="1325"/>
      <c r="AX59" s="1325"/>
      <c r="AY59" s="1325"/>
      <c r="AZ59" s="1325"/>
      <c r="BA59" s="1325"/>
      <c r="BB59" s="1325"/>
      <c r="BC59" s="1325"/>
    </row>
    <row r="60" spans="1:55" s="1" customFormat="1" ht="34.5" customHeight="1">
      <c r="A60" s="3"/>
      <c r="B60" s="669">
        <v>13</v>
      </c>
      <c r="C60" s="569" t="s">
        <v>348</v>
      </c>
      <c r="D60" s="650" t="s">
        <v>77</v>
      </c>
      <c r="E60" s="672">
        <v>0.11998120000000001</v>
      </c>
      <c r="F60" s="672">
        <v>9.6717999999999998E-2</v>
      </c>
      <c r="G60" s="672">
        <v>0.10981129999999999</v>
      </c>
      <c r="H60" s="672">
        <v>0.1181249</v>
      </c>
      <c r="I60" s="672">
        <v>0.12442759999999999</v>
      </c>
      <c r="J60" s="672">
        <v>0.1214471</v>
      </c>
      <c r="K60" s="672">
        <v>0.12488210000000001</v>
      </c>
      <c r="L60" s="672">
        <v>0.12657650000000001</v>
      </c>
      <c r="M60" s="672">
        <v>0.12749830000000004</v>
      </c>
      <c r="N60" s="672">
        <v>0.13956249999999998</v>
      </c>
      <c r="O60" s="672">
        <v>0.13773839999999998</v>
      </c>
      <c r="P60" s="673">
        <v>0.13595789999999999</v>
      </c>
      <c r="Q60" s="1239">
        <f t="shared" si="4"/>
        <v>1.4827257999999999</v>
      </c>
      <c r="R60" s="625"/>
      <c r="S60" s="625"/>
      <c r="T60" s="625"/>
      <c r="U60" s="1325"/>
      <c r="V60" s="2122"/>
      <c r="W60" s="2123" t="s">
        <v>280</v>
      </c>
      <c r="X60" s="2124" t="s">
        <v>77</v>
      </c>
      <c r="Y60" s="2125">
        <v>35.165650599999992</v>
      </c>
      <c r="Z60" s="2126">
        <v>33.379374799999994</v>
      </c>
      <c r="AA60" s="2127">
        <v>37.339027300000019</v>
      </c>
      <c r="AB60" s="2126">
        <v>36.516374799999987</v>
      </c>
      <c r="AC60" s="2127">
        <v>36.489453899999994</v>
      </c>
      <c r="AD60" s="2127">
        <v>33.75938619999998</v>
      </c>
      <c r="AE60" s="2127">
        <v>31.737013799999993</v>
      </c>
      <c r="AF60" s="2127">
        <v>29.413825600000003</v>
      </c>
      <c r="AG60" s="2127">
        <v>28.773785499999988</v>
      </c>
      <c r="AH60" s="2127">
        <v>33.525572900000007</v>
      </c>
      <c r="AI60" s="2127">
        <v>36.920314299999987</v>
      </c>
      <c r="AJ60" s="2127">
        <v>35.294543599999997</v>
      </c>
      <c r="AK60" s="2128">
        <v>408.31432330000001</v>
      </c>
      <c r="AL60" s="1325"/>
      <c r="AM60" s="1325"/>
      <c r="AN60" s="1325"/>
      <c r="AO60" s="1325"/>
      <c r="AP60" s="1325"/>
      <c r="AQ60" s="1325"/>
      <c r="AR60" s="1325"/>
      <c r="AS60" s="1325"/>
      <c r="AT60" s="1325"/>
      <c r="AU60" s="1325"/>
      <c r="AV60" s="1325"/>
      <c r="AW60" s="1325"/>
      <c r="AX60" s="1325"/>
      <c r="AY60" s="1325"/>
      <c r="AZ60" s="1325"/>
      <c r="BA60" s="1325"/>
      <c r="BB60" s="1325"/>
      <c r="BC60" s="1325"/>
    </row>
    <row r="61" spans="1:55" s="1" customFormat="1" ht="34.5" customHeight="1">
      <c r="A61" s="3"/>
      <c r="B61" s="669">
        <v>14</v>
      </c>
      <c r="C61" s="569" t="s">
        <v>269</v>
      </c>
      <c r="D61" s="650" t="s">
        <v>287</v>
      </c>
      <c r="E61" s="672">
        <v>0.26697010000000004</v>
      </c>
      <c r="F61" s="672">
        <v>0.24490119999999996</v>
      </c>
      <c r="G61" s="672">
        <v>0.26819220000000005</v>
      </c>
      <c r="H61" s="672">
        <v>0.29553440000000009</v>
      </c>
      <c r="I61" s="672">
        <v>0.30807120000000005</v>
      </c>
      <c r="J61" s="672">
        <v>0.29562080000000018</v>
      </c>
      <c r="K61" s="672">
        <v>0.29020349999999995</v>
      </c>
      <c r="L61" s="672">
        <v>0.31631819999999994</v>
      </c>
      <c r="M61" s="672">
        <v>0.30320220000000009</v>
      </c>
      <c r="N61" s="672">
        <v>0.30444049999999984</v>
      </c>
      <c r="O61" s="672">
        <v>0.30396980000000007</v>
      </c>
      <c r="P61" s="673">
        <v>0.29339789999999993</v>
      </c>
      <c r="Q61" s="1239">
        <f t="shared" si="4"/>
        <v>3.4908219999999996</v>
      </c>
      <c r="R61" s="625"/>
      <c r="S61" s="625"/>
      <c r="T61" s="625"/>
      <c r="U61" s="1325"/>
      <c r="V61" s="2122"/>
      <c r="W61" s="2123" t="s">
        <v>246</v>
      </c>
      <c r="X61" s="2124" t="s">
        <v>77</v>
      </c>
      <c r="Y61" s="2125">
        <v>2.3997470000000001</v>
      </c>
      <c r="Z61" s="2126">
        <v>2.289784</v>
      </c>
      <c r="AA61" s="2127">
        <v>2.3980329999999999</v>
      </c>
      <c r="AB61" s="2126">
        <v>2.4179599999999999</v>
      </c>
      <c r="AC61" s="2127">
        <v>2.5851009999999999</v>
      </c>
      <c r="AD61" s="2127">
        <v>2.640117</v>
      </c>
      <c r="AE61" s="2127">
        <v>2.5912769999999998</v>
      </c>
      <c r="AF61" s="2127">
        <v>2.7557140000000002</v>
      </c>
      <c r="AG61" s="2127">
        <v>2.7466699999999999</v>
      </c>
      <c r="AH61" s="2127">
        <v>2.8958499999999998</v>
      </c>
      <c r="AI61" s="2127">
        <v>2.7782100000000001</v>
      </c>
      <c r="AJ61" s="2127">
        <v>2.738181</v>
      </c>
      <c r="AK61" s="2128">
        <v>31.236644000000002</v>
      </c>
      <c r="AL61" s="1325"/>
      <c r="AM61" s="1325"/>
      <c r="AN61" s="1325"/>
      <c r="AO61" s="1325"/>
      <c r="AP61" s="1325"/>
      <c r="AQ61" s="1325"/>
      <c r="AR61" s="1325"/>
      <c r="AS61" s="1325"/>
      <c r="AT61" s="1325"/>
      <c r="AU61" s="1325"/>
      <c r="AV61" s="1325"/>
      <c r="AW61" s="1325"/>
      <c r="AX61" s="1325"/>
      <c r="AY61" s="1325"/>
      <c r="AZ61" s="1325"/>
      <c r="BA61" s="1325"/>
      <c r="BB61" s="1325"/>
      <c r="BC61" s="1325"/>
    </row>
    <row r="62" spans="1:55" s="1" customFormat="1" ht="34.5" customHeight="1">
      <c r="A62" s="3"/>
      <c r="B62" s="669">
        <v>15</v>
      </c>
      <c r="C62" s="569" t="s">
        <v>22</v>
      </c>
      <c r="D62" s="650" t="s">
        <v>77</v>
      </c>
      <c r="E62" s="672">
        <v>2.0593320000000008</v>
      </c>
      <c r="F62" s="672">
        <v>1.9913231999999992</v>
      </c>
      <c r="G62" s="672">
        <v>1.0033999700000005</v>
      </c>
      <c r="H62" s="672">
        <v>1.0171999600000001</v>
      </c>
      <c r="I62" s="672">
        <v>0.9915000300000002</v>
      </c>
      <c r="J62" s="672">
        <v>0.96329998000000006</v>
      </c>
      <c r="K62" s="672">
        <v>0.92919998000000048</v>
      </c>
      <c r="L62" s="672">
        <v>0.93369999000000004</v>
      </c>
      <c r="M62" s="672">
        <v>0.94829995000000034</v>
      </c>
      <c r="N62" s="672">
        <v>0.99130005000000021</v>
      </c>
      <c r="O62" s="672">
        <v>1.0100000399999998</v>
      </c>
      <c r="P62" s="673">
        <v>1.18000007</v>
      </c>
      <c r="Q62" s="1239">
        <f t="shared" si="4"/>
        <v>14.018555220000001</v>
      </c>
      <c r="R62" s="625"/>
      <c r="S62" s="625"/>
      <c r="T62" s="625"/>
      <c r="U62" s="1325"/>
      <c r="V62" s="2122"/>
      <c r="W62" s="2123" t="s">
        <v>50</v>
      </c>
      <c r="X62" s="2124" t="s">
        <v>77</v>
      </c>
      <c r="Y62" s="2125">
        <v>2047.8866442999981</v>
      </c>
      <c r="Z62" s="2126">
        <v>1860.2298688999981</v>
      </c>
      <c r="AA62" s="2127">
        <v>2128.6691482000019</v>
      </c>
      <c r="AB62" s="2126">
        <v>2053.4631212999957</v>
      </c>
      <c r="AC62" s="2127">
        <v>2175.0481687000001</v>
      </c>
      <c r="AD62" s="2127">
        <v>2087.8156314999969</v>
      </c>
      <c r="AE62" s="2127">
        <v>2130.748661800003</v>
      </c>
      <c r="AF62" s="2127">
        <v>2141.3680747999992</v>
      </c>
      <c r="AG62" s="2127">
        <v>2035.9409051000016</v>
      </c>
      <c r="AH62" s="2127">
        <v>2146.809621800001</v>
      </c>
      <c r="AI62" s="2127">
        <v>2084.0948225999955</v>
      </c>
      <c r="AJ62" s="2127">
        <v>2173.6385852000026</v>
      </c>
      <c r="AK62" s="2128">
        <v>25065.713254199873</v>
      </c>
      <c r="AL62" s="1325"/>
      <c r="AM62" s="1325"/>
      <c r="AN62" s="1325"/>
      <c r="AO62" s="1325"/>
      <c r="AP62" s="1325"/>
      <c r="AQ62" s="1325"/>
      <c r="AR62" s="1325"/>
      <c r="AS62" s="1325"/>
      <c r="AT62" s="1325"/>
      <c r="AU62" s="1325"/>
      <c r="AV62" s="1325"/>
      <c r="AW62" s="1325"/>
      <c r="AX62" s="1325"/>
      <c r="AY62" s="1325"/>
      <c r="AZ62" s="1325"/>
      <c r="BA62" s="1325"/>
      <c r="BB62" s="1325"/>
      <c r="BC62" s="1325"/>
    </row>
    <row r="63" spans="1:55" s="1" customFormat="1" ht="34.5" customHeight="1">
      <c r="A63" s="3"/>
      <c r="B63" s="669">
        <v>16</v>
      </c>
      <c r="C63" s="569" t="s">
        <v>24</v>
      </c>
      <c r="D63" s="650" t="s">
        <v>77</v>
      </c>
      <c r="E63" s="672">
        <v>2.2597018999999987</v>
      </c>
      <c r="F63" s="672">
        <v>2.0302382000000017</v>
      </c>
      <c r="G63" s="672">
        <v>2.2077080000000033</v>
      </c>
      <c r="H63" s="672">
        <v>2.3252407000000006</v>
      </c>
      <c r="I63" s="672">
        <v>2.4611375999999985</v>
      </c>
      <c r="J63" s="672">
        <v>2.4648455000000027</v>
      </c>
      <c r="K63" s="672">
        <v>2.2671945999999989</v>
      </c>
      <c r="L63" s="672">
        <v>2.357591200000003</v>
      </c>
      <c r="M63" s="672">
        <v>2.5035444000000004</v>
      </c>
      <c r="N63" s="672">
        <v>2.6125488000000043</v>
      </c>
      <c r="O63" s="672">
        <v>3.0730557000000029</v>
      </c>
      <c r="P63" s="673">
        <v>2.8383044999999996</v>
      </c>
      <c r="Q63" s="1239">
        <f t="shared" si="4"/>
        <v>29.401111100000016</v>
      </c>
      <c r="R63" s="625"/>
      <c r="S63" s="625"/>
      <c r="T63" s="625"/>
      <c r="U63" s="1325"/>
      <c r="V63" s="1325"/>
      <c r="W63" s="1325"/>
      <c r="X63" s="1325"/>
      <c r="Y63" s="1325"/>
      <c r="Z63" s="1325"/>
      <c r="AA63" s="1325"/>
      <c r="AB63" s="1325"/>
      <c r="AC63" s="1325"/>
      <c r="AD63" s="1325"/>
      <c r="AE63" s="1325"/>
      <c r="AF63" s="1325"/>
      <c r="AG63" s="1325"/>
      <c r="AH63" s="1325"/>
      <c r="AI63" s="1325"/>
      <c r="AJ63" s="1325"/>
      <c r="AK63" s="1325"/>
      <c r="AL63" s="1325"/>
      <c r="AM63" s="1325"/>
      <c r="AN63" s="1325"/>
      <c r="AO63" s="1325"/>
      <c r="AP63" s="1325"/>
      <c r="AQ63" s="1325"/>
      <c r="AR63" s="1325"/>
      <c r="AS63" s="1325"/>
      <c r="AT63" s="1325"/>
      <c r="AU63" s="1325"/>
      <c r="AV63" s="1325"/>
      <c r="AW63" s="1325"/>
      <c r="AX63" s="1325"/>
      <c r="AY63" s="1325"/>
      <c r="AZ63" s="1325"/>
      <c r="BA63" s="1325"/>
      <c r="BB63" s="1325"/>
      <c r="BC63" s="1325"/>
    </row>
    <row r="64" spans="1:55" s="1" customFormat="1" ht="34.5" customHeight="1">
      <c r="A64" s="3"/>
      <c r="B64" s="669">
        <v>17</v>
      </c>
      <c r="C64" s="569" t="s">
        <v>26</v>
      </c>
      <c r="D64" s="650" t="s">
        <v>77</v>
      </c>
      <c r="E64" s="672">
        <v>1.3230985000000002</v>
      </c>
      <c r="F64" s="672">
        <v>1.3589486000000002</v>
      </c>
      <c r="G64" s="672">
        <v>1.1802988000000001</v>
      </c>
      <c r="H64" s="672">
        <v>1.292696499999999</v>
      </c>
      <c r="I64" s="672">
        <v>1.3961037999999999</v>
      </c>
      <c r="J64" s="672">
        <v>1.3631226999999995</v>
      </c>
      <c r="K64" s="672">
        <v>1.2652984000000005</v>
      </c>
      <c r="L64" s="672">
        <v>1.3318114000000001</v>
      </c>
      <c r="M64" s="672">
        <v>1.4128324000000001</v>
      </c>
      <c r="N64" s="672">
        <v>1.4204959999999998</v>
      </c>
      <c r="O64" s="672">
        <v>1.4658914999999995</v>
      </c>
      <c r="P64" s="673">
        <v>1.4357291999999995</v>
      </c>
      <c r="Q64" s="1239">
        <f t="shared" si="4"/>
        <v>16.246327799999996</v>
      </c>
      <c r="R64" s="625"/>
      <c r="S64" s="625"/>
      <c r="T64" s="625"/>
      <c r="U64" s="1325"/>
      <c r="V64" s="1325"/>
      <c r="W64" s="1325"/>
      <c r="X64" s="1325"/>
      <c r="Y64" s="1325"/>
      <c r="Z64" s="1325"/>
      <c r="AA64" s="1325"/>
      <c r="AB64" s="1325"/>
      <c r="AC64" s="1325"/>
      <c r="AD64" s="1325"/>
      <c r="AE64" s="1325"/>
      <c r="AF64" s="1325"/>
      <c r="AG64" s="1325"/>
      <c r="AH64" s="1325"/>
      <c r="AI64" s="1325"/>
      <c r="AJ64" s="1325"/>
      <c r="AK64" s="1325"/>
      <c r="AL64" s="1325"/>
      <c r="AM64" s="1325"/>
      <c r="AN64" s="1325"/>
      <c r="AO64" s="1325"/>
      <c r="AP64" s="1325"/>
      <c r="AQ64" s="1325"/>
      <c r="AR64" s="1325"/>
      <c r="AS64" s="1325"/>
      <c r="AT64" s="1325"/>
      <c r="AU64" s="1325"/>
      <c r="AV64" s="1325"/>
      <c r="AW64" s="1325"/>
      <c r="AX64" s="1325"/>
      <c r="AY64" s="1325"/>
      <c r="AZ64" s="1325"/>
      <c r="BA64" s="1325"/>
      <c r="BB64" s="1325"/>
      <c r="BC64" s="1325"/>
    </row>
    <row r="65" spans="1:55" s="1" customFormat="1" ht="18.75" customHeight="1">
      <c r="A65" s="3"/>
      <c r="B65" s="662">
        <v>18</v>
      </c>
      <c r="C65" s="1253" t="s">
        <v>238</v>
      </c>
      <c r="D65" s="663" t="s">
        <v>287</v>
      </c>
      <c r="E65" s="664">
        <v>0.51187459999999996</v>
      </c>
      <c r="F65" s="664">
        <v>0.49467148000000055</v>
      </c>
      <c r="G65" s="664">
        <v>0.49060310000000035</v>
      </c>
      <c r="H65" s="664">
        <v>0.5672102</v>
      </c>
      <c r="I65" s="664">
        <v>0.5453716999999999</v>
      </c>
      <c r="J65" s="664">
        <v>0.49768040000000002</v>
      </c>
      <c r="K65" s="664">
        <v>0.50115059999999978</v>
      </c>
      <c r="L65" s="664">
        <v>0.59272659999999999</v>
      </c>
      <c r="M65" s="664">
        <v>0.5349929000000001</v>
      </c>
      <c r="N65" s="664">
        <v>0.54241170000000005</v>
      </c>
      <c r="O65" s="664">
        <v>0.58078199999999935</v>
      </c>
      <c r="P65" s="665">
        <v>0.61834610999999995</v>
      </c>
      <c r="Q65" s="1237">
        <f t="shared" si="4"/>
        <v>6.4778213899999999</v>
      </c>
      <c r="R65" s="625"/>
      <c r="S65" s="625"/>
      <c r="T65" s="625"/>
      <c r="U65" s="1325"/>
      <c r="V65" s="1325"/>
      <c r="W65" s="1325"/>
      <c r="X65" s="1325"/>
      <c r="Y65" s="1325"/>
      <c r="Z65" s="1325"/>
      <c r="AA65" s="1325"/>
      <c r="AB65" s="1325"/>
      <c r="AC65" s="1325"/>
      <c r="AD65" s="1325"/>
      <c r="AE65" s="1325"/>
      <c r="AF65" s="1325"/>
      <c r="AG65" s="1325"/>
      <c r="AH65" s="1325"/>
      <c r="AI65" s="1325"/>
      <c r="AJ65" s="1325"/>
      <c r="AK65" s="1325"/>
      <c r="AL65" s="1325"/>
      <c r="AM65" s="1325"/>
      <c r="AN65" s="1325"/>
      <c r="AO65" s="1325"/>
      <c r="AP65" s="1325"/>
      <c r="AQ65" s="1325"/>
      <c r="AR65" s="1325"/>
      <c r="AS65" s="1325"/>
      <c r="AT65" s="1325"/>
      <c r="AU65" s="1325"/>
      <c r="AV65" s="1325"/>
      <c r="AW65" s="1325"/>
      <c r="AX65" s="1325"/>
      <c r="AY65" s="1325"/>
      <c r="AZ65" s="1325"/>
      <c r="BA65" s="1325"/>
      <c r="BB65" s="1325"/>
      <c r="BC65" s="1325"/>
    </row>
    <row r="66" spans="1:55" s="1" customFormat="1" ht="18.75" customHeight="1">
      <c r="A66" s="3"/>
      <c r="B66" s="666"/>
      <c r="C66" s="639"/>
      <c r="D66" s="667" t="s">
        <v>77</v>
      </c>
      <c r="E66" s="668">
        <v>595.67772260000038</v>
      </c>
      <c r="F66" s="668">
        <v>591.69345638000277</v>
      </c>
      <c r="G66" s="668">
        <v>617.53714230000116</v>
      </c>
      <c r="H66" s="668">
        <v>579.76186460000122</v>
      </c>
      <c r="I66" s="668">
        <v>583.84167700000046</v>
      </c>
      <c r="J66" s="668">
        <v>543.08790970000064</v>
      </c>
      <c r="K66" s="668">
        <v>543.32542250000097</v>
      </c>
      <c r="L66" s="668">
        <v>553.30562659999657</v>
      </c>
      <c r="M66" s="668">
        <v>547.77818889999992</v>
      </c>
      <c r="N66" s="668">
        <v>556.1058259999993</v>
      </c>
      <c r="O66" s="668">
        <v>561.2346386999983</v>
      </c>
      <c r="P66" s="670">
        <v>560.31968609999922</v>
      </c>
      <c r="Q66" s="1238">
        <f t="shared" si="4"/>
        <v>6833.6691613799994</v>
      </c>
      <c r="R66" s="625"/>
      <c r="S66" s="625"/>
      <c r="T66" s="625"/>
      <c r="U66" s="1325"/>
      <c r="V66" s="1325"/>
      <c r="W66" s="1325"/>
      <c r="X66" s="1325"/>
      <c r="Y66" s="1325"/>
      <c r="Z66" s="1325"/>
      <c r="AA66" s="1325"/>
      <c r="AB66" s="1325"/>
      <c r="AC66" s="1325"/>
      <c r="AD66" s="1325"/>
      <c r="AE66" s="1325"/>
      <c r="AF66" s="1325"/>
      <c r="AG66" s="1325"/>
      <c r="AH66" s="1325"/>
      <c r="AI66" s="1325"/>
      <c r="AJ66" s="1325"/>
      <c r="AK66" s="1325"/>
      <c r="AL66" s="1325"/>
      <c r="AM66" s="1325"/>
      <c r="AN66" s="1325"/>
      <c r="AO66" s="1325"/>
      <c r="AP66" s="1325"/>
      <c r="AQ66" s="1325"/>
      <c r="AR66" s="1325"/>
      <c r="AS66" s="1325"/>
      <c r="AT66" s="1325"/>
      <c r="AU66" s="1325"/>
      <c r="AV66" s="1325"/>
      <c r="AW66" s="1325"/>
      <c r="AX66" s="1325"/>
      <c r="AY66" s="1325"/>
      <c r="AZ66" s="1325"/>
      <c r="BA66" s="1325"/>
      <c r="BB66" s="1325"/>
      <c r="BC66" s="1325"/>
    </row>
    <row r="67" spans="1:55" s="1" customFormat="1" ht="18.75" customHeight="1">
      <c r="A67" s="3"/>
      <c r="B67" s="662">
        <v>19</v>
      </c>
      <c r="C67" s="1253" t="s">
        <v>270</v>
      </c>
      <c r="D67" s="663" t="s">
        <v>287</v>
      </c>
      <c r="E67" s="664">
        <v>0.28738989999999998</v>
      </c>
      <c r="F67" s="664">
        <v>0.26482870000000008</v>
      </c>
      <c r="G67" s="664">
        <v>0.23706329999999987</v>
      </c>
      <c r="H67" s="664">
        <v>0.23658780000000001</v>
      </c>
      <c r="I67" s="664">
        <v>0.23926960000000017</v>
      </c>
      <c r="J67" s="664">
        <v>0.20434559999999999</v>
      </c>
      <c r="K67" s="664">
        <v>0.17490120000000006</v>
      </c>
      <c r="L67" s="664">
        <v>0.17937039999999993</v>
      </c>
      <c r="M67" s="664">
        <v>0.17744439999999989</v>
      </c>
      <c r="N67" s="664">
        <v>0.17578529999999995</v>
      </c>
      <c r="O67" s="664">
        <v>0.16982149999999996</v>
      </c>
      <c r="P67" s="665">
        <v>0.17384399999999992</v>
      </c>
      <c r="Q67" s="1237">
        <f t="shared" si="4"/>
        <v>2.5206516999999993</v>
      </c>
      <c r="R67" s="625"/>
      <c r="S67" s="625"/>
      <c r="T67" s="625"/>
      <c r="U67" s="1325"/>
      <c r="V67" s="1325"/>
      <c r="W67" s="1325"/>
      <c r="X67" s="1325"/>
      <c r="Y67" s="1325"/>
      <c r="Z67" s="1325"/>
      <c r="AA67" s="1325"/>
      <c r="AB67" s="1325"/>
      <c r="AC67" s="1325"/>
      <c r="AD67" s="1325"/>
      <c r="AE67" s="1325"/>
      <c r="AF67" s="1325"/>
      <c r="AG67" s="1325"/>
      <c r="AH67" s="1325"/>
      <c r="AI67" s="1325"/>
      <c r="AJ67" s="1325"/>
      <c r="AK67" s="1325"/>
      <c r="AL67" s="1325"/>
      <c r="AM67" s="1325"/>
      <c r="AN67" s="1325"/>
      <c r="AO67" s="1325"/>
      <c r="AP67" s="1325"/>
      <c r="AQ67" s="1325"/>
      <c r="AR67" s="1325"/>
      <c r="AS67" s="1325"/>
      <c r="AT67" s="1325"/>
      <c r="AU67" s="1325"/>
      <c r="AV67" s="1325"/>
      <c r="AW67" s="1325"/>
      <c r="AX67" s="1325"/>
      <c r="AY67" s="1325"/>
      <c r="AZ67" s="1325"/>
      <c r="BA67" s="1325"/>
      <c r="BB67" s="1325"/>
      <c r="BC67" s="1325"/>
    </row>
    <row r="68" spans="1:55" s="1" customFormat="1" ht="18.75" customHeight="1">
      <c r="A68" s="3"/>
      <c r="B68" s="666"/>
      <c r="C68" s="639"/>
      <c r="D68" s="667" t="s">
        <v>77</v>
      </c>
      <c r="E68" s="668">
        <v>157.20811950000032</v>
      </c>
      <c r="F68" s="668">
        <v>150.81210049999967</v>
      </c>
      <c r="G68" s="668">
        <v>157.64094430000097</v>
      </c>
      <c r="H68" s="668">
        <v>144.91535299999981</v>
      </c>
      <c r="I68" s="668">
        <v>155.51947249999915</v>
      </c>
      <c r="J68" s="668">
        <v>146.22635360000049</v>
      </c>
      <c r="K68" s="668">
        <v>146.77116319999874</v>
      </c>
      <c r="L68" s="668">
        <v>143.15225139999976</v>
      </c>
      <c r="M68" s="668">
        <v>140.82255709999978</v>
      </c>
      <c r="N68" s="668">
        <v>148.32741159999884</v>
      </c>
      <c r="O68" s="668">
        <v>153.07827429999989</v>
      </c>
      <c r="P68" s="670">
        <v>160.88045200000022</v>
      </c>
      <c r="Q68" s="1238">
        <f t="shared" si="4"/>
        <v>1805.3544529999976</v>
      </c>
      <c r="R68" s="625"/>
      <c r="S68" s="625"/>
      <c r="T68" s="625"/>
      <c r="U68" s="1325"/>
      <c r="V68" s="1325"/>
      <c r="W68" s="1325"/>
      <c r="X68" s="1325"/>
      <c r="Y68" s="1325"/>
      <c r="Z68" s="1325"/>
      <c r="AA68" s="1325"/>
      <c r="AB68" s="1325"/>
      <c r="AC68" s="1325"/>
      <c r="AD68" s="1325"/>
      <c r="AE68" s="1325"/>
      <c r="AF68" s="1325"/>
      <c r="AG68" s="1325"/>
      <c r="AH68" s="1325"/>
      <c r="AI68" s="1325"/>
      <c r="AJ68" s="1325"/>
      <c r="AK68" s="1325"/>
      <c r="AL68" s="1325"/>
      <c r="AM68" s="1325"/>
      <c r="AN68" s="1325"/>
      <c r="AO68" s="1325"/>
      <c r="AP68" s="1325"/>
      <c r="AQ68" s="1325"/>
      <c r="AR68" s="1325"/>
      <c r="AS68" s="1325"/>
      <c r="AT68" s="1325"/>
      <c r="AU68" s="1325"/>
      <c r="AV68" s="1325"/>
      <c r="AW68" s="1325"/>
      <c r="AX68" s="1325"/>
      <c r="AY68" s="1325"/>
      <c r="AZ68" s="1325"/>
      <c r="BA68" s="1325"/>
      <c r="BB68" s="1325"/>
      <c r="BC68" s="1325"/>
    </row>
    <row r="69" spans="1:55" s="1" customFormat="1" ht="18.75" customHeight="1">
      <c r="A69" s="3"/>
      <c r="B69" s="666">
        <v>20</v>
      </c>
      <c r="C69" s="639" t="s">
        <v>271</v>
      </c>
      <c r="D69" s="667" t="s">
        <v>77</v>
      </c>
      <c r="E69" s="668">
        <v>528.92834836999828</v>
      </c>
      <c r="F69" s="668">
        <v>557.41113842000038</v>
      </c>
      <c r="G69" s="668">
        <v>549.63314798000044</v>
      </c>
      <c r="H69" s="668">
        <v>535.61605576000079</v>
      </c>
      <c r="I69" s="668">
        <v>505.00314330000043</v>
      </c>
      <c r="J69" s="668">
        <v>497.81723191999913</v>
      </c>
      <c r="K69" s="668">
        <v>496.83486839</v>
      </c>
      <c r="L69" s="668">
        <v>498.54412387999935</v>
      </c>
      <c r="M69" s="668">
        <v>499.50327576000097</v>
      </c>
      <c r="N69" s="668">
        <v>495.69500677000093</v>
      </c>
      <c r="O69" s="668">
        <v>502.36945005999911</v>
      </c>
      <c r="P69" s="670">
        <v>509.45297273000045</v>
      </c>
      <c r="Q69" s="1238">
        <f t="shared" si="4"/>
        <v>6176.808763340001</v>
      </c>
      <c r="R69" s="625"/>
      <c r="S69" s="625"/>
      <c r="T69" s="625"/>
      <c r="U69" s="1325"/>
      <c r="V69" s="1325"/>
      <c r="W69" s="1325"/>
      <c r="X69" s="1325"/>
      <c r="Y69" s="1325"/>
      <c r="Z69" s="1325"/>
      <c r="AA69" s="1325"/>
      <c r="AB69" s="1325"/>
      <c r="AC69" s="1325"/>
      <c r="AD69" s="1325"/>
      <c r="AE69" s="1325"/>
      <c r="AF69" s="1325"/>
      <c r="AG69" s="1325"/>
      <c r="AH69" s="1325"/>
      <c r="AI69" s="1325"/>
      <c r="AJ69" s="1325"/>
      <c r="AK69" s="1325"/>
      <c r="AL69" s="1325"/>
      <c r="AM69" s="1325"/>
      <c r="AN69" s="1325"/>
      <c r="AO69" s="1325"/>
      <c r="AP69" s="1325"/>
      <c r="AQ69" s="1325"/>
      <c r="AR69" s="1325"/>
      <c r="AS69" s="1325"/>
      <c r="AT69" s="1325"/>
      <c r="AU69" s="1325"/>
      <c r="AV69" s="1325"/>
      <c r="AW69" s="1325"/>
      <c r="AX69" s="1325"/>
      <c r="AY69" s="1325"/>
      <c r="AZ69" s="1325"/>
      <c r="BA69" s="1325"/>
      <c r="BB69" s="1325"/>
      <c r="BC69" s="1325"/>
    </row>
    <row r="70" spans="1:55" s="1" customFormat="1" ht="18.75" customHeight="1">
      <c r="A70" s="3"/>
      <c r="B70" s="662">
        <v>21</v>
      </c>
      <c r="C70" s="1253" t="s">
        <v>272</v>
      </c>
      <c r="D70" s="663" t="s">
        <v>287</v>
      </c>
      <c r="E70" s="664">
        <v>5.17677E-2</v>
      </c>
      <c r="F70" s="664">
        <v>4.3434399999999998E-2</v>
      </c>
      <c r="G70" s="664">
        <v>4.1575799999999989E-2</v>
      </c>
      <c r="H70" s="664">
        <v>6.9635500000000017E-2</v>
      </c>
      <c r="I70" s="664">
        <v>3.6028299999999999E-2</v>
      </c>
      <c r="J70" s="664">
        <v>4.1849400000000002E-2</v>
      </c>
      <c r="K70" s="664">
        <v>4.9185300000000008E-2</v>
      </c>
      <c r="L70" s="664">
        <v>4.3766900000000004E-2</v>
      </c>
      <c r="M70" s="664">
        <v>4.9943400000000006E-2</v>
      </c>
      <c r="N70" s="664">
        <v>4.5892999999999989E-2</v>
      </c>
      <c r="O70" s="664">
        <v>4.901960000000001E-2</v>
      </c>
      <c r="P70" s="665">
        <v>5.00793E-2</v>
      </c>
      <c r="Q70" s="1237">
        <f t="shared" si="4"/>
        <v>0.57217860000000009</v>
      </c>
      <c r="R70" s="625"/>
      <c r="S70" s="625"/>
      <c r="T70" s="625"/>
      <c r="U70" s="1325"/>
      <c r="V70" s="1325"/>
      <c r="W70" s="1325"/>
      <c r="X70" s="1325"/>
      <c r="Y70" s="1325"/>
      <c r="Z70" s="1325"/>
      <c r="AA70" s="1325"/>
      <c r="AB70" s="1325"/>
      <c r="AC70" s="1325"/>
      <c r="AD70" s="1325"/>
      <c r="AE70" s="1325"/>
      <c r="AF70" s="1325"/>
      <c r="AG70" s="1325"/>
      <c r="AH70" s="1325"/>
      <c r="AI70" s="1325"/>
      <c r="AJ70" s="1325"/>
      <c r="AK70" s="1325"/>
      <c r="AL70" s="1325"/>
      <c r="AM70" s="1325"/>
      <c r="AN70" s="1325"/>
      <c r="AO70" s="1325"/>
      <c r="AP70" s="1325"/>
      <c r="AQ70" s="1325"/>
      <c r="AR70" s="1325"/>
      <c r="AS70" s="1325"/>
      <c r="AT70" s="1325"/>
      <c r="AU70" s="1325"/>
      <c r="AV70" s="1325"/>
      <c r="AW70" s="1325"/>
      <c r="AX70" s="1325"/>
      <c r="AY70" s="1325"/>
      <c r="AZ70" s="1325"/>
      <c r="BA70" s="1325"/>
      <c r="BB70" s="1325"/>
      <c r="BC70" s="1325"/>
    </row>
    <row r="71" spans="1:55" s="1" customFormat="1" ht="18.75" customHeight="1">
      <c r="A71" s="3"/>
      <c r="B71" s="666"/>
      <c r="C71" s="639"/>
      <c r="D71" s="667" t="s">
        <v>77</v>
      </c>
      <c r="E71" s="668">
        <v>2.2924904000000002</v>
      </c>
      <c r="F71" s="668">
        <v>2.2333966000000007</v>
      </c>
      <c r="G71" s="668">
        <v>2.3294752000000001</v>
      </c>
      <c r="H71" s="668">
        <v>2.5716033999999994</v>
      </c>
      <c r="I71" s="668">
        <v>2.1920961999999999</v>
      </c>
      <c r="J71" s="668">
        <v>1.7830915000000001</v>
      </c>
      <c r="K71" s="668">
        <v>1.9046316000000005</v>
      </c>
      <c r="L71" s="668">
        <v>1.5895763000000003</v>
      </c>
      <c r="M71" s="668">
        <v>1.8226558999999982</v>
      </c>
      <c r="N71" s="668">
        <v>1.5275741</v>
      </c>
      <c r="O71" s="668">
        <v>1.7721938000000013</v>
      </c>
      <c r="P71" s="670">
        <v>1.9589247000000005</v>
      </c>
      <c r="Q71" s="1238">
        <f t="shared" si="4"/>
        <v>23.977709699999998</v>
      </c>
      <c r="R71" s="625"/>
      <c r="S71" s="625"/>
      <c r="T71" s="625"/>
      <c r="U71" s="1325"/>
      <c r="V71" s="1325"/>
      <c r="W71" s="1325"/>
      <c r="X71" s="1325"/>
      <c r="Y71" s="1325"/>
      <c r="Z71" s="1325"/>
      <c r="AA71" s="1325"/>
      <c r="AB71" s="1325"/>
      <c r="AC71" s="1325"/>
      <c r="AD71" s="1325"/>
      <c r="AE71" s="1325"/>
      <c r="AF71" s="1325"/>
      <c r="AG71" s="1325"/>
      <c r="AH71" s="1325"/>
      <c r="AI71" s="1325"/>
      <c r="AJ71" s="1325"/>
      <c r="AK71" s="1325"/>
      <c r="AL71" s="1325"/>
      <c r="AM71" s="1325"/>
      <c r="AN71" s="1325"/>
      <c r="AO71" s="1325"/>
      <c r="AP71" s="1325"/>
      <c r="AQ71" s="1325"/>
      <c r="AR71" s="1325"/>
      <c r="AS71" s="1325"/>
      <c r="AT71" s="1325"/>
      <c r="AU71" s="1325"/>
      <c r="AV71" s="1325"/>
      <c r="AW71" s="1325"/>
      <c r="AX71" s="1325"/>
      <c r="AY71" s="1325"/>
      <c r="AZ71" s="1325"/>
      <c r="BA71" s="1325"/>
      <c r="BB71" s="1325"/>
      <c r="BC71" s="1325"/>
    </row>
    <row r="72" spans="1:55" s="1" customFormat="1" ht="18.75" customHeight="1">
      <c r="A72" s="3"/>
      <c r="B72" s="666">
        <v>22</v>
      </c>
      <c r="C72" s="639" t="s">
        <v>31</v>
      </c>
      <c r="D72" s="674" t="s">
        <v>77</v>
      </c>
      <c r="E72" s="668">
        <v>0.88928019999999997</v>
      </c>
      <c r="F72" s="668">
        <v>0.76406180000000001</v>
      </c>
      <c r="G72" s="668">
        <v>0.87849900000000003</v>
      </c>
      <c r="H72" s="668">
        <v>0.86895089999999997</v>
      </c>
      <c r="I72" s="668">
        <v>0.88082130000000003</v>
      </c>
      <c r="J72" s="668">
        <v>0.88769509999999996</v>
      </c>
      <c r="K72" s="668">
        <v>0.93630810000000009</v>
      </c>
      <c r="L72" s="668">
        <v>0.91774620000000007</v>
      </c>
      <c r="M72" s="668">
        <v>0.87634499999999993</v>
      </c>
      <c r="N72" s="668">
        <v>0.85058899999999982</v>
      </c>
      <c r="O72" s="668">
        <v>0.89914550000000015</v>
      </c>
      <c r="P72" s="670">
        <v>0.98648599999999975</v>
      </c>
      <c r="Q72" s="1238">
        <f t="shared" si="4"/>
        <v>10.635928099999997</v>
      </c>
      <c r="R72" s="625"/>
      <c r="S72" s="625"/>
      <c r="T72" s="625"/>
      <c r="U72" s="1325"/>
      <c r="V72" s="1325"/>
      <c r="W72" s="1325"/>
      <c r="X72" s="1325"/>
      <c r="Y72" s="1325"/>
      <c r="Z72" s="1325"/>
      <c r="AA72" s="1325"/>
      <c r="AB72" s="1325"/>
      <c r="AC72" s="1325"/>
      <c r="AD72" s="1325"/>
      <c r="AE72" s="1325"/>
      <c r="AF72" s="1325"/>
      <c r="AG72" s="1325"/>
      <c r="AH72" s="1325"/>
      <c r="AI72" s="1325"/>
      <c r="AJ72" s="1325"/>
      <c r="AK72" s="1325"/>
      <c r="AL72" s="1325"/>
      <c r="AM72" s="1325"/>
      <c r="AN72" s="1325"/>
      <c r="AO72" s="1325"/>
      <c r="AP72" s="1325"/>
      <c r="AQ72" s="1325"/>
      <c r="AR72" s="1325"/>
      <c r="AS72" s="1325"/>
      <c r="AT72" s="1325"/>
      <c r="AU72" s="1325"/>
      <c r="AV72" s="1325"/>
      <c r="AW72" s="1325"/>
      <c r="AX72" s="1325"/>
      <c r="AY72" s="1325"/>
      <c r="AZ72" s="1325"/>
      <c r="BA72" s="1325"/>
      <c r="BB72" s="1325"/>
      <c r="BC72" s="1325"/>
    </row>
    <row r="73" spans="1:55" s="1" customFormat="1" ht="18.75" customHeight="1">
      <c r="A73" s="3"/>
      <c r="B73" s="662">
        <v>23</v>
      </c>
      <c r="C73" s="1253" t="s">
        <v>33</v>
      </c>
      <c r="D73" s="663" t="s">
        <v>287</v>
      </c>
      <c r="E73" s="664">
        <v>0.23563349999999997</v>
      </c>
      <c r="F73" s="664">
        <v>0.22485549999999999</v>
      </c>
      <c r="G73" s="664">
        <v>0.23845369999999994</v>
      </c>
      <c r="H73" s="664">
        <v>0.21373809999999996</v>
      </c>
      <c r="I73" s="664">
        <v>0.21179370000000003</v>
      </c>
      <c r="J73" s="664">
        <v>0.20362350000000001</v>
      </c>
      <c r="K73" s="664">
        <v>0.20647050000000003</v>
      </c>
      <c r="L73" s="664">
        <v>0.2047069</v>
      </c>
      <c r="M73" s="664">
        <v>0.1999793</v>
      </c>
      <c r="N73" s="664">
        <v>0.20363080000000003</v>
      </c>
      <c r="O73" s="664">
        <v>0.20389060000000001</v>
      </c>
      <c r="P73" s="665">
        <v>0.2236283</v>
      </c>
      <c r="Q73" s="1237">
        <f t="shared" si="4"/>
        <v>2.5704043999999997</v>
      </c>
      <c r="R73" s="625"/>
      <c r="S73" s="625"/>
      <c r="T73" s="625"/>
      <c r="U73" s="1325"/>
      <c r="V73" s="1325"/>
      <c r="W73" s="1325"/>
      <c r="X73" s="1325"/>
      <c r="Y73" s="1325"/>
      <c r="Z73" s="1325"/>
      <c r="AA73" s="1325"/>
      <c r="AB73" s="1325"/>
      <c r="AC73" s="1325"/>
      <c r="AD73" s="1325"/>
      <c r="AE73" s="1325"/>
      <c r="AF73" s="1325"/>
      <c r="AG73" s="1325"/>
      <c r="AH73" s="1325"/>
      <c r="AI73" s="1325"/>
      <c r="AJ73" s="1325"/>
      <c r="AK73" s="1325"/>
      <c r="AL73" s="1325"/>
      <c r="AM73" s="1325"/>
      <c r="AN73" s="1325"/>
      <c r="AO73" s="1325"/>
      <c r="AP73" s="1325"/>
      <c r="AQ73" s="1325"/>
      <c r="AR73" s="1325"/>
      <c r="AS73" s="1325"/>
      <c r="AT73" s="1325"/>
      <c r="AU73" s="1325"/>
      <c r="AV73" s="1325"/>
      <c r="AW73" s="1325"/>
      <c r="AX73" s="1325"/>
      <c r="AY73" s="1325"/>
      <c r="AZ73" s="1325"/>
      <c r="BA73" s="1325"/>
      <c r="BB73" s="1325"/>
      <c r="BC73" s="1325"/>
    </row>
    <row r="74" spans="1:55" s="1" customFormat="1" ht="18.75" customHeight="1">
      <c r="A74" s="3"/>
      <c r="B74" s="666"/>
      <c r="C74" s="639"/>
      <c r="D74" s="667" t="s">
        <v>77</v>
      </c>
      <c r="E74" s="668">
        <v>87.812046900000027</v>
      </c>
      <c r="F74" s="668">
        <v>79.28450139999994</v>
      </c>
      <c r="G74" s="668">
        <v>88.745789800000026</v>
      </c>
      <c r="H74" s="668">
        <v>85.483677800000009</v>
      </c>
      <c r="I74" s="668">
        <v>88.088427189999962</v>
      </c>
      <c r="J74" s="668">
        <v>85.595532010000127</v>
      </c>
      <c r="K74" s="668">
        <v>87.702568399999819</v>
      </c>
      <c r="L74" s="668">
        <v>86.587234000000066</v>
      </c>
      <c r="M74" s="668">
        <v>86.004303899999769</v>
      </c>
      <c r="N74" s="668">
        <v>89.524566200000109</v>
      </c>
      <c r="O74" s="668">
        <v>87.201614099999816</v>
      </c>
      <c r="P74" s="670">
        <v>90.468829099999908</v>
      </c>
      <c r="Q74" s="1238">
        <f t="shared" si="4"/>
        <v>1042.4990907999995</v>
      </c>
      <c r="R74" s="625"/>
      <c r="S74" s="625"/>
      <c r="T74" s="625"/>
      <c r="U74" s="1325"/>
      <c r="V74" s="1325"/>
      <c r="W74" s="1325"/>
      <c r="X74" s="1325"/>
      <c r="Y74" s="1325"/>
      <c r="Z74" s="1325"/>
      <c r="AA74" s="1325"/>
      <c r="AB74" s="1325"/>
      <c r="AC74" s="1325"/>
      <c r="AD74" s="1325"/>
      <c r="AE74" s="1325"/>
      <c r="AF74" s="1325"/>
      <c r="AG74" s="1325"/>
      <c r="AH74" s="1325"/>
      <c r="AI74" s="1325"/>
      <c r="AJ74" s="1325"/>
      <c r="AK74" s="1325"/>
      <c r="AL74" s="1325"/>
      <c r="AM74" s="1325"/>
      <c r="AN74" s="1325"/>
      <c r="AO74" s="1325"/>
      <c r="AP74" s="1325"/>
      <c r="AQ74" s="1325"/>
      <c r="AR74" s="1325"/>
      <c r="AS74" s="1325"/>
      <c r="AT74" s="1325"/>
      <c r="AU74" s="1325"/>
      <c r="AV74" s="1325"/>
      <c r="AW74" s="1325"/>
      <c r="AX74" s="1325"/>
      <c r="AY74" s="1325"/>
      <c r="AZ74" s="1325"/>
      <c r="BA74" s="1325"/>
      <c r="BB74" s="1325"/>
      <c r="BC74" s="1325"/>
    </row>
    <row r="75" spans="1:55" s="1" customFormat="1" ht="18.75" customHeight="1">
      <c r="A75" s="3"/>
      <c r="B75" s="1929" t="s">
        <v>155</v>
      </c>
      <c r="C75" s="1930"/>
      <c r="D75" s="675" t="s">
        <v>77</v>
      </c>
      <c r="E75" s="1240">
        <f>SUMIF($D$44:$D$74,$D75,E$44:E$74)</f>
        <v>1898.798665159999</v>
      </c>
      <c r="F75" s="1240">
        <f t="shared" ref="F75:P75" si="5">SUMIF($D$44:$D$74,$D75,F$44:F$74)</f>
        <v>1869.535780850003</v>
      </c>
      <c r="G75" s="1240">
        <f t="shared" si="5"/>
        <v>1935.5110499000029</v>
      </c>
      <c r="H75" s="1240">
        <f t="shared" si="5"/>
        <v>1850.3556359900017</v>
      </c>
      <c r="I75" s="1240">
        <f t="shared" si="5"/>
        <v>1834.7826869500002</v>
      </c>
      <c r="J75" s="1240">
        <f t="shared" si="5"/>
        <v>1762.9797050200009</v>
      </c>
      <c r="K75" s="1240">
        <f t="shared" si="5"/>
        <v>1766.3455079999994</v>
      </c>
      <c r="L75" s="1240">
        <f t="shared" si="5"/>
        <v>1775.3357420399952</v>
      </c>
      <c r="M75" s="1240">
        <f t="shared" si="5"/>
        <v>1774.4400640700003</v>
      </c>
      <c r="N75" s="1240">
        <f t="shared" si="5"/>
        <v>1809.3395463599988</v>
      </c>
      <c r="O75" s="1240">
        <f t="shared" si="5"/>
        <v>1823.1032743399974</v>
      </c>
      <c r="P75" s="1241">
        <f t="shared" si="5"/>
        <v>1860.5518145099991</v>
      </c>
      <c r="Q75" s="1242">
        <f>SUMIF($D$44:$D$74,$D$44,Q$44:Q$74)</f>
        <v>21961.079473189999</v>
      </c>
      <c r="R75" s="625"/>
      <c r="S75" s="625"/>
      <c r="T75" s="625"/>
      <c r="U75" s="1325"/>
      <c r="V75" s="1325"/>
      <c r="W75" s="1325"/>
      <c r="X75" s="1325"/>
      <c r="Y75" s="1325"/>
      <c r="Z75" s="1325"/>
      <c r="AA75" s="1325"/>
      <c r="AB75" s="1325"/>
      <c r="AC75" s="1325"/>
      <c r="AD75" s="1325"/>
      <c r="AE75" s="1325"/>
      <c r="AF75" s="1325"/>
      <c r="AG75" s="1325"/>
      <c r="AH75" s="1325"/>
      <c r="AI75" s="1325"/>
      <c r="AJ75" s="1325"/>
      <c r="AK75" s="1325"/>
      <c r="AL75" s="1325"/>
      <c r="AM75" s="1325"/>
      <c r="AN75" s="1325"/>
      <c r="AO75" s="1325"/>
      <c r="AP75" s="1325"/>
      <c r="AQ75" s="1325"/>
      <c r="AR75" s="1325"/>
      <c r="AS75" s="1325"/>
      <c r="AT75" s="1325"/>
      <c r="AU75" s="1325"/>
      <c r="AV75" s="1325"/>
      <c r="AW75" s="1325"/>
      <c r="AX75" s="1325"/>
      <c r="AY75" s="1325"/>
      <c r="AZ75" s="1325"/>
      <c r="BA75" s="1325"/>
      <c r="BB75" s="1325"/>
      <c r="BC75" s="1325"/>
    </row>
    <row r="76" spans="1:55" s="1" customFormat="1" ht="18.75" customHeight="1">
      <c r="A76" s="3"/>
      <c r="B76" s="1925"/>
      <c r="C76" s="1926"/>
      <c r="D76" s="676" t="s">
        <v>287</v>
      </c>
      <c r="E76" s="1243">
        <f>SUMIF($D$44:$D$74,$D$76,E$44:E$74)</f>
        <v>32.405135500000014</v>
      </c>
      <c r="F76" s="1243">
        <f t="shared" ref="F76:P76" si="6">SUMIF($D$44:$D$74,$D$76,F$44:F$74)</f>
        <v>29.912588979999992</v>
      </c>
      <c r="G76" s="1243">
        <f t="shared" si="6"/>
        <v>33.365936300000037</v>
      </c>
      <c r="H76" s="1243">
        <f t="shared" si="6"/>
        <v>33.359617499999977</v>
      </c>
      <c r="I76" s="1243">
        <f t="shared" si="6"/>
        <v>33.551530999999962</v>
      </c>
      <c r="J76" s="1243">
        <f t="shared" si="6"/>
        <v>32.240478599999918</v>
      </c>
      <c r="K76" s="1243">
        <f t="shared" si="6"/>
        <v>31.521607799999902</v>
      </c>
      <c r="L76" s="1243">
        <f t="shared" si="6"/>
        <v>33.468219500000004</v>
      </c>
      <c r="M76" s="1243">
        <f t="shared" si="6"/>
        <v>33.718270000000054</v>
      </c>
      <c r="N76" s="1243">
        <f t="shared" si="6"/>
        <v>33.92415100000003</v>
      </c>
      <c r="O76" s="1243">
        <f t="shared" si="6"/>
        <v>32.649040799999952</v>
      </c>
      <c r="P76" s="1243">
        <f t="shared" si="6"/>
        <v>33.828614609999981</v>
      </c>
      <c r="Q76" s="1234">
        <f>SUMIF($D$44:$D$74,$D$76,Q$44:Q$74)</f>
        <v>393.94519158999964</v>
      </c>
      <c r="R76" s="625"/>
      <c r="S76" s="625"/>
      <c r="T76" s="625"/>
      <c r="U76" s="1325"/>
      <c r="V76" s="1325"/>
      <c r="W76" s="1325"/>
      <c r="X76" s="1325"/>
      <c r="Y76" s="1325"/>
      <c r="Z76" s="1325"/>
      <c r="AA76" s="1325"/>
      <c r="AB76" s="1325"/>
      <c r="AC76" s="1325"/>
      <c r="AD76" s="1325"/>
      <c r="AE76" s="1325"/>
      <c r="AF76" s="1325"/>
      <c r="AG76" s="1325"/>
      <c r="AH76" s="1325"/>
      <c r="AI76" s="1325"/>
      <c r="AJ76" s="1325"/>
      <c r="AK76" s="1325"/>
      <c r="AL76" s="1325"/>
      <c r="AM76" s="1325"/>
      <c r="AN76" s="1325"/>
      <c r="AO76" s="1325"/>
      <c r="AP76" s="1325"/>
      <c r="AQ76" s="1325"/>
      <c r="AR76" s="1325"/>
      <c r="AS76" s="1325"/>
      <c r="AT76" s="1325"/>
      <c r="AU76" s="1325"/>
      <c r="AV76" s="1325"/>
      <c r="AW76" s="1325"/>
      <c r="AX76" s="1325"/>
      <c r="AY76" s="1325"/>
      <c r="AZ76" s="1325"/>
      <c r="BA76" s="1325"/>
      <c r="BB76" s="1325"/>
      <c r="BC76" s="1325"/>
    </row>
    <row r="77" spans="1:55" s="1" customFormat="1" ht="18.75" customHeight="1" thickBot="1">
      <c r="A77" s="3"/>
      <c r="B77" s="1931" t="s">
        <v>156</v>
      </c>
      <c r="C77" s="1932"/>
      <c r="D77" s="677"/>
      <c r="E77" s="1244">
        <f t="shared" ref="E77:Q77" si="7">SUM(E75:E76)</f>
        <v>1931.2038006599989</v>
      </c>
      <c r="F77" s="1245">
        <f t="shared" si="7"/>
        <v>1899.448369830003</v>
      </c>
      <c r="G77" s="1245">
        <f t="shared" si="7"/>
        <v>1968.8769862000029</v>
      </c>
      <c r="H77" s="1245">
        <f t="shared" si="7"/>
        <v>1883.7152534900017</v>
      </c>
      <c r="I77" s="1245">
        <f t="shared" si="7"/>
        <v>1868.3342179500003</v>
      </c>
      <c r="J77" s="1245">
        <f t="shared" si="7"/>
        <v>1795.2201836200009</v>
      </c>
      <c r="K77" s="1245">
        <f t="shared" si="7"/>
        <v>1797.8671157999993</v>
      </c>
      <c r="L77" s="1245">
        <f t="shared" si="7"/>
        <v>1808.8039615399953</v>
      </c>
      <c r="M77" s="1245">
        <f t="shared" si="7"/>
        <v>1808.1583340700004</v>
      </c>
      <c r="N77" s="1245">
        <f t="shared" si="7"/>
        <v>1843.2636973599988</v>
      </c>
      <c r="O77" s="1245">
        <f t="shared" si="7"/>
        <v>1855.7523151399973</v>
      </c>
      <c r="P77" s="1246">
        <f t="shared" si="7"/>
        <v>1894.380429119999</v>
      </c>
      <c r="Q77" s="1236">
        <f t="shared" si="7"/>
        <v>22355.024664779998</v>
      </c>
      <c r="R77" s="625"/>
      <c r="S77" s="625"/>
      <c r="T77" s="625"/>
      <c r="U77" s="1325"/>
      <c r="V77" s="1325"/>
      <c r="W77" s="1325"/>
      <c r="X77" s="1325"/>
      <c r="Y77" s="1325"/>
      <c r="Z77" s="1325"/>
      <c r="AA77" s="1325"/>
      <c r="AB77" s="1325"/>
      <c r="AC77" s="1325"/>
      <c r="AD77" s="1325"/>
      <c r="AE77" s="1325"/>
      <c r="AF77" s="1325"/>
      <c r="AG77" s="1325"/>
      <c r="AH77" s="1325"/>
      <c r="AI77" s="1325"/>
      <c r="AJ77" s="1325"/>
      <c r="AK77" s="1325"/>
      <c r="AL77" s="1325"/>
      <c r="AM77" s="1325"/>
      <c r="AN77" s="1325"/>
      <c r="AO77" s="1325"/>
      <c r="AP77" s="1325"/>
      <c r="AQ77" s="1325"/>
      <c r="AR77" s="1325"/>
      <c r="AS77" s="1325"/>
      <c r="AT77" s="1325"/>
      <c r="AU77" s="1325"/>
      <c r="AV77" s="1325"/>
      <c r="AW77" s="1325"/>
      <c r="AX77" s="1325"/>
      <c r="AY77" s="1325"/>
      <c r="AZ77" s="1325"/>
      <c r="BA77" s="1325"/>
      <c r="BB77" s="1325"/>
      <c r="BC77" s="1325"/>
    </row>
    <row r="78" spans="1:55" s="1" customFormat="1" ht="18.75" customHeight="1">
      <c r="A78" s="3"/>
      <c r="B78" s="678"/>
      <c r="C78" s="679"/>
      <c r="D78" s="628"/>
      <c r="E78" s="680"/>
      <c r="F78" s="680"/>
      <c r="G78" s="680"/>
      <c r="H78" s="680"/>
      <c r="I78" s="680"/>
      <c r="J78" s="680"/>
      <c r="K78" s="680"/>
      <c r="L78" s="680"/>
      <c r="M78" s="680"/>
      <c r="N78" s="680"/>
      <c r="O78" s="680"/>
      <c r="P78" s="680"/>
      <c r="Q78" s="680"/>
      <c r="R78" s="625"/>
      <c r="S78" s="625"/>
      <c r="T78" s="625"/>
      <c r="U78" s="1325"/>
      <c r="V78" s="1325"/>
      <c r="W78" s="1325"/>
      <c r="X78" s="1325"/>
      <c r="Y78" s="1325"/>
      <c r="Z78" s="1325"/>
      <c r="AA78" s="1325"/>
      <c r="AB78" s="1325"/>
      <c r="AC78" s="1325"/>
      <c r="AD78" s="1325"/>
      <c r="AE78" s="1325"/>
      <c r="AF78" s="1325"/>
      <c r="AG78" s="1325"/>
      <c r="AH78" s="1325"/>
      <c r="AI78" s="1325"/>
      <c r="AJ78" s="1325"/>
      <c r="AK78" s="1325"/>
      <c r="AL78" s="1325"/>
      <c r="AM78" s="1325"/>
      <c r="AN78" s="1325"/>
      <c r="AO78" s="1325"/>
      <c r="AP78" s="1325"/>
      <c r="AQ78" s="1325"/>
      <c r="AR78" s="1325"/>
      <c r="AS78" s="1325"/>
      <c r="AT78" s="1325"/>
      <c r="AU78" s="1325"/>
      <c r="AV78" s="1325"/>
      <c r="AW78" s="1325"/>
      <c r="AX78" s="1325"/>
      <c r="AY78" s="1325"/>
      <c r="AZ78" s="1325"/>
      <c r="BA78" s="1325"/>
      <c r="BB78" s="1325"/>
      <c r="BC78" s="1325"/>
    </row>
    <row r="79" spans="1:55" s="1" customFormat="1" ht="18.75" customHeight="1">
      <c r="A79" s="3"/>
      <c r="B79" s="678"/>
      <c r="C79" s="679"/>
      <c r="D79" s="628"/>
      <c r="E79" s="680"/>
      <c r="F79" s="680"/>
      <c r="G79" s="680"/>
      <c r="H79" s="680"/>
      <c r="I79" s="680"/>
      <c r="J79" s="680"/>
      <c r="K79" s="680"/>
      <c r="L79" s="680"/>
      <c r="M79" s="680"/>
      <c r="N79" s="680"/>
      <c r="O79" s="629" t="s">
        <v>83</v>
      </c>
      <c r="P79" s="629"/>
      <c r="Q79" s="629"/>
      <c r="R79" s="3"/>
      <c r="S79" s="3"/>
      <c r="T79" s="3"/>
      <c r="U79" s="1325"/>
      <c r="V79" s="1325"/>
      <c r="W79" s="1325"/>
      <c r="X79" s="1325"/>
      <c r="Y79" s="1325"/>
      <c r="Z79" s="1325"/>
      <c r="AA79" s="1325"/>
      <c r="AB79" s="1325"/>
      <c r="AC79" s="1325"/>
      <c r="AD79" s="1325"/>
      <c r="AE79" s="1325"/>
      <c r="AF79" s="1325"/>
      <c r="AG79" s="1325"/>
      <c r="AH79" s="1325"/>
      <c r="AI79" s="1325"/>
      <c r="AJ79" s="1325"/>
      <c r="AK79" s="1325"/>
      <c r="AL79" s="1325"/>
      <c r="AM79" s="1325"/>
      <c r="AN79" s="1325"/>
      <c r="AO79" s="1325"/>
      <c r="AP79" s="1325"/>
      <c r="AQ79" s="1325"/>
      <c r="AR79" s="1325"/>
      <c r="AS79" s="1325"/>
      <c r="AT79" s="1325"/>
      <c r="AU79" s="1325"/>
      <c r="AV79" s="1325"/>
      <c r="AW79" s="1325"/>
      <c r="AX79" s="1325"/>
      <c r="AY79" s="1325"/>
      <c r="AZ79" s="1325"/>
      <c r="BA79" s="1325"/>
      <c r="BB79" s="1325"/>
      <c r="BC79" s="1325"/>
    </row>
    <row r="80" spans="1:55" s="1" customFormat="1" ht="18.75" customHeight="1">
      <c r="A80" s="3"/>
      <c r="B80" s="628" t="s">
        <v>157</v>
      </c>
      <c r="C80" s="679"/>
      <c r="D80" s="628"/>
      <c r="E80" s="680"/>
      <c r="F80" s="680"/>
      <c r="G80" s="680"/>
      <c r="H80" s="680"/>
      <c r="I80" s="680"/>
      <c r="J80" s="680"/>
      <c r="K80" s="680"/>
      <c r="L80" s="680"/>
      <c r="M80" s="680"/>
      <c r="N80" s="680"/>
      <c r="O80" s="629"/>
      <c r="P80" s="629"/>
      <c r="Q80" s="629"/>
      <c r="R80" s="3"/>
      <c r="S80" s="3"/>
      <c r="T80" s="3"/>
      <c r="U80" s="1325"/>
      <c r="V80" s="1325"/>
      <c r="W80" s="1325"/>
      <c r="X80" s="1325"/>
      <c r="Y80" s="1325"/>
      <c r="Z80" s="1325"/>
      <c r="AA80" s="1325"/>
      <c r="AB80" s="1325"/>
      <c r="AC80" s="1325"/>
      <c r="AD80" s="1325"/>
      <c r="AE80" s="1325"/>
      <c r="AF80" s="1325"/>
      <c r="AG80" s="1325"/>
      <c r="AH80" s="1325"/>
      <c r="AI80" s="1325"/>
      <c r="AJ80" s="1325"/>
      <c r="AK80" s="1325"/>
      <c r="AL80" s="1325"/>
      <c r="AM80" s="1325"/>
      <c r="AN80" s="1325"/>
      <c r="AO80" s="1325"/>
      <c r="AP80" s="1325"/>
      <c r="AQ80" s="1325"/>
      <c r="AR80" s="1325"/>
      <c r="AS80" s="1325"/>
      <c r="AT80" s="1325"/>
      <c r="AU80" s="1325"/>
      <c r="AV80" s="1325"/>
      <c r="AW80" s="1325"/>
      <c r="AX80" s="1325"/>
      <c r="AY80" s="1325"/>
      <c r="AZ80" s="1325"/>
      <c r="BA80" s="1325"/>
      <c r="BB80" s="1325"/>
      <c r="BC80" s="1325"/>
    </row>
    <row r="81" spans="1:57" s="1" customFormat="1" ht="18.75" customHeight="1" thickBot="1">
      <c r="A81" s="3"/>
      <c r="B81" s="678"/>
      <c r="C81" s="679"/>
      <c r="D81" s="628"/>
      <c r="E81" s="680"/>
      <c r="F81" s="680"/>
      <c r="G81" s="680"/>
      <c r="H81" s="680"/>
      <c r="I81" s="680"/>
      <c r="J81" s="680"/>
      <c r="K81" s="680"/>
      <c r="L81" s="680"/>
      <c r="M81" s="680"/>
      <c r="N81" s="680"/>
      <c r="O81" s="680"/>
      <c r="P81" s="680"/>
      <c r="Q81" s="680"/>
      <c r="R81" s="3"/>
      <c r="S81" s="3"/>
      <c r="T81" s="3"/>
      <c r="U81" s="1325"/>
      <c r="V81" s="1325"/>
      <c r="W81" s="1325"/>
      <c r="X81" s="1325"/>
      <c r="Y81" s="1325"/>
      <c r="Z81" s="1325"/>
      <c r="AA81" s="1325"/>
      <c r="AB81" s="1325"/>
      <c r="AC81" s="1325"/>
      <c r="AD81" s="1325"/>
      <c r="AE81" s="1325"/>
      <c r="AF81" s="1325"/>
      <c r="AG81" s="1325"/>
      <c r="AH81" s="1325"/>
      <c r="AI81" s="1325"/>
      <c r="AJ81" s="1325"/>
      <c r="AK81" s="1325"/>
      <c r="AL81" s="1325"/>
      <c r="AM81" s="1325"/>
      <c r="AN81" s="1325"/>
      <c r="AO81" s="1325"/>
      <c r="AP81" s="1325"/>
      <c r="AQ81" s="1325"/>
      <c r="AR81" s="1325"/>
      <c r="AS81" s="1325"/>
      <c r="AT81" s="1325"/>
      <c r="AU81" s="1325"/>
      <c r="AV81" s="1325"/>
      <c r="AW81" s="1325"/>
      <c r="AX81" s="1325"/>
      <c r="AY81" s="1325"/>
      <c r="AZ81" s="1325"/>
      <c r="BA81" s="1325"/>
      <c r="BB81" s="1325"/>
      <c r="BC81" s="1325"/>
    </row>
    <row r="82" spans="1:57" s="1" customFormat="1" ht="18.75" customHeight="1">
      <c r="A82" s="3"/>
      <c r="B82" s="1933" t="s">
        <v>158</v>
      </c>
      <c r="C82" s="1917"/>
      <c r="D82" s="1935" t="s">
        <v>151</v>
      </c>
      <c r="E82" s="1917" t="s">
        <v>89</v>
      </c>
      <c r="F82" s="1913" t="s">
        <v>90</v>
      </c>
      <c r="G82" s="1913" t="s">
        <v>91</v>
      </c>
      <c r="H82" s="1913" t="s">
        <v>92</v>
      </c>
      <c r="I82" s="1913" t="s">
        <v>93</v>
      </c>
      <c r="J82" s="1913" t="s">
        <v>94</v>
      </c>
      <c r="K82" s="1913" t="s">
        <v>96</v>
      </c>
      <c r="L82" s="1913" t="s">
        <v>97</v>
      </c>
      <c r="M82" s="1913" t="s">
        <v>98</v>
      </c>
      <c r="N82" s="1913" t="s">
        <v>99</v>
      </c>
      <c r="O82" s="1913" t="s">
        <v>100</v>
      </c>
      <c r="P82" s="1946" t="s">
        <v>101</v>
      </c>
      <c r="Q82" s="1944" t="s">
        <v>141</v>
      </c>
      <c r="R82" s="3"/>
      <c r="S82" s="3"/>
      <c r="T82" s="3"/>
      <c r="U82" s="1325"/>
      <c r="V82" s="1325"/>
      <c r="W82" s="1325"/>
      <c r="X82" s="1325"/>
      <c r="Y82" s="1325"/>
      <c r="Z82" s="1325"/>
      <c r="AA82" s="1325"/>
      <c r="AB82" s="1325"/>
      <c r="AC82" s="1325"/>
      <c r="AD82" s="1325"/>
      <c r="AE82" s="1325"/>
      <c r="AF82" s="1325"/>
      <c r="AG82" s="1325"/>
      <c r="AH82" s="1325"/>
      <c r="AI82" s="1325"/>
      <c r="AJ82" s="1325"/>
      <c r="AK82" s="1325"/>
      <c r="AL82" s="1325"/>
      <c r="AM82" s="1325"/>
      <c r="AN82" s="1325"/>
      <c r="AO82" s="1325"/>
      <c r="AP82" s="1325"/>
      <c r="AQ82" s="1325"/>
      <c r="AR82" s="1325"/>
      <c r="AS82" s="1325"/>
      <c r="AT82" s="1325"/>
      <c r="AU82" s="1325"/>
      <c r="AV82" s="1325"/>
      <c r="AW82" s="1325"/>
      <c r="AX82" s="1325"/>
      <c r="AY82" s="1325"/>
      <c r="AZ82" s="1325"/>
      <c r="BA82" s="1325"/>
      <c r="BB82" s="1325"/>
      <c r="BC82" s="1325"/>
    </row>
    <row r="83" spans="1:57" s="1" customFormat="1" ht="18.75" customHeight="1" thickBot="1">
      <c r="A83" s="3"/>
      <c r="B83" s="1934"/>
      <c r="C83" s="1918"/>
      <c r="D83" s="1936"/>
      <c r="E83" s="1918"/>
      <c r="F83" s="1914"/>
      <c r="G83" s="1914"/>
      <c r="H83" s="1914"/>
      <c r="I83" s="1914"/>
      <c r="J83" s="1914"/>
      <c r="K83" s="1914"/>
      <c r="L83" s="1914"/>
      <c r="M83" s="1914"/>
      <c r="N83" s="1914"/>
      <c r="O83" s="1914"/>
      <c r="P83" s="1947"/>
      <c r="Q83" s="1945" t="s">
        <v>69</v>
      </c>
      <c r="R83" s="621"/>
      <c r="S83" s="621"/>
      <c r="T83" s="621"/>
      <c r="U83" s="1325"/>
      <c r="V83" s="1325"/>
      <c r="W83" s="1325"/>
      <c r="X83" s="1325"/>
      <c r="Y83" s="1325"/>
      <c r="Z83" s="1325"/>
      <c r="AA83" s="1325"/>
      <c r="AB83" s="1325"/>
      <c r="AC83" s="1325"/>
      <c r="AD83" s="1325"/>
      <c r="AE83" s="1325"/>
      <c r="AF83" s="1325"/>
      <c r="AG83" s="1325"/>
      <c r="AH83" s="1325"/>
      <c r="AI83" s="1325"/>
      <c r="AJ83" s="1325"/>
      <c r="AK83" s="1325"/>
      <c r="AL83" s="1325"/>
      <c r="AM83" s="1325"/>
      <c r="AN83" s="1325"/>
      <c r="AO83" s="1325"/>
      <c r="AP83" s="1325"/>
      <c r="AQ83" s="1325"/>
      <c r="AR83" s="1325"/>
      <c r="AS83" s="1325"/>
      <c r="AT83" s="1325"/>
      <c r="AU83" s="1325"/>
      <c r="AV83" s="1325"/>
      <c r="AW83" s="1325"/>
      <c r="AX83" s="1325"/>
      <c r="AY83" s="1325"/>
      <c r="AZ83" s="1325"/>
      <c r="BA83" s="1325"/>
      <c r="BB83" s="1325"/>
      <c r="BC83" s="1325"/>
    </row>
    <row r="84" spans="1:57" s="1" customFormat="1" ht="18.75" customHeight="1">
      <c r="A84" s="3"/>
      <c r="B84" s="1923" t="s">
        <v>151</v>
      </c>
      <c r="C84" s="1924"/>
      <c r="D84" s="681" t="s">
        <v>77</v>
      </c>
      <c r="E84" s="682">
        <f t="shared" ref="E84:Q84" si="8">+E75+E35</f>
        <v>3946.6853094599987</v>
      </c>
      <c r="F84" s="682">
        <f t="shared" si="8"/>
        <v>3729.7656497500029</v>
      </c>
      <c r="G84" s="682">
        <f t="shared" si="8"/>
        <v>4064.1801981000026</v>
      </c>
      <c r="H84" s="682">
        <f t="shared" si="8"/>
        <v>3903.8187572900019</v>
      </c>
      <c r="I84" s="682">
        <f t="shared" si="8"/>
        <v>4009.8308556499996</v>
      </c>
      <c r="J84" s="682">
        <f t="shared" si="8"/>
        <v>3850.7953365200005</v>
      </c>
      <c r="K84" s="682">
        <f t="shared" si="8"/>
        <v>3897.0941697999992</v>
      </c>
      <c r="L84" s="682">
        <f t="shared" si="8"/>
        <v>3916.7038168399954</v>
      </c>
      <c r="M84" s="682">
        <f t="shared" si="8"/>
        <v>3810.3809691699998</v>
      </c>
      <c r="N84" s="682">
        <f t="shared" si="8"/>
        <v>3956.1491681599991</v>
      </c>
      <c r="O84" s="682">
        <f t="shared" si="8"/>
        <v>3907.1980969399965</v>
      </c>
      <c r="P84" s="683">
        <f t="shared" si="8"/>
        <v>4034.1903997099989</v>
      </c>
      <c r="Q84" s="684">
        <f t="shared" si="8"/>
        <v>47026.792727389999</v>
      </c>
      <c r="R84" s="61"/>
      <c r="S84" s="61"/>
      <c r="T84" s="61"/>
      <c r="U84" s="1325"/>
      <c r="V84" s="1325"/>
      <c r="W84" s="1325"/>
      <c r="X84" s="1325"/>
      <c r="Y84" s="1325"/>
      <c r="Z84" s="1325"/>
      <c r="AA84" s="1325"/>
      <c r="AB84" s="1325"/>
      <c r="AC84" s="1325"/>
      <c r="AD84" s="1325"/>
      <c r="AE84" s="1325"/>
      <c r="AF84" s="1325"/>
      <c r="AG84" s="1325"/>
      <c r="AH84" s="1325"/>
      <c r="AI84" s="1325"/>
      <c r="AJ84" s="1325"/>
      <c r="AK84" s="1325"/>
      <c r="AL84" s="1325"/>
      <c r="AM84" s="1325"/>
      <c r="AN84" s="1325"/>
      <c r="AO84" s="1325"/>
      <c r="AP84" s="1325"/>
      <c r="AQ84" s="1325"/>
      <c r="AR84" s="1325"/>
      <c r="AS84" s="1325"/>
      <c r="AT84" s="1325"/>
      <c r="AU84" s="1325"/>
      <c r="AV84" s="1325"/>
      <c r="AW84" s="1325"/>
      <c r="AX84" s="1325"/>
      <c r="AY84" s="1325"/>
      <c r="AZ84" s="1325"/>
      <c r="BA84" s="1325"/>
      <c r="BB84" s="1325"/>
      <c r="BC84" s="1325"/>
      <c r="BD84" s="62"/>
      <c r="BE84" s="62"/>
    </row>
    <row r="85" spans="1:57" s="1" customFormat="1" ht="18.75" customHeight="1">
      <c r="A85" s="3"/>
      <c r="B85" s="1925"/>
      <c r="C85" s="1926"/>
      <c r="D85" s="676" t="s">
        <v>287</v>
      </c>
      <c r="E85" s="685">
        <f t="shared" ref="E85:Q85" si="9">+E76+E36</f>
        <v>32.405135500000014</v>
      </c>
      <c r="F85" s="685">
        <f t="shared" si="9"/>
        <v>29.912588979999992</v>
      </c>
      <c r="G85" s="685">
        <f t="shared" si="9"/>
        <v>33.365936300000037</v>
      </c>
      <c r="H85" s="685">
        <f t="shared" si="9"/>
        <v>33.359617499999977</v>
      </c>
      <c r="I85" s="685">
        <f t="shared" si="9"/>
        <v>33.551530999999962</v>
      </c>
      <c r="J85" s="685">
        <f t="shared" si="9"/>
        <v>32.240478599999918</v>
      </c>
      <c r="K85" s="685">
        <f t="shared" si="9"/>
        <v>31.521607799999902</v>
      </c>
      <c r="L85" s="685">
        <f t="shared" si="9"/>
        <v>33.468219500000004</v>
      </c>
      <c r="M85" s="685">
        <f t="shared" si="9"/>
        <v>33.718270000000054</v>
      </c>
      <c r="N85" s="685">
        <f t="shared" si="9"/>
        <v>33.92415100000003</v>
      </c>
      <c r="O85" s="685">
        <f t="shared" si="9"/>
        <v>32.649040799999952</v>
      </c>
      <c r="P85" s="686">
        <f t="shared" si="9"/>
        <v>33.828614609999981</v>
      </c>
      <c r="Q85" s="687">
        <f t="shared" si="9"/>
        <v>393.94519158999964</v>
      </c>
      <c r="R85" s="627"/>
      <c r="S85" s="627"/>
      <c r="T85" s="627"/>
      <c r="U85" s="1325"/>
      <c r="V85" s="1325"/>
      <c r="W85" s="1325"/>
      <c r="X85" s="1325"/>
      <c r="Y85" s="1325"/>
      <c r="Z85" s="1325"/>
      <c r="AA85" s="1325"/>
      <c r="AB85" s="1325"/>
      <c r="AC85" s="1325"/>
      <c r="AD85" s="1325"/>
      <c r="AE85" s="1325"/>
      <c r="AF85" s="1325"/>
      <c r="AG85" s="1325"/>
      <c r="AH85" s="1325"/>
      <c r="AI85" s="1325"/>
      <c r="AJ85" s="1325"/>
      <c r="AK85" s="1325"/>
      <c r="AL85" s="1325"/>
      <c r="AM85" s="1325"/>
      <c r="AN85" s="1325"/>
      <c r="AO85" s="1325"/>
      <c r="AP85" s="1325"/>
      <c r="AQ85" s="1325"/>
      <c r="AR85" s="1325"/>
      <c r="AS85" s="1325"/>
      <c r="AT85" s="1325"/>
      <c r="AU85" s="1325"/>
      <c r="AV85" s="1325"/>
      <c r="AW85" s="1325"/>
      <c r="AX85" s="1325"/>
      <c r="AY85" s="1325"/>
      <c r="AZ85" s="1325"/>
      <c r="BA85" s="1325"/>
      <c r="BB85" s="1325"/>
      <c r="BC85" s="1325"/>
      <c r="BD85" s="62"/>
      <c r="BE85" s="62"/>
    </row>
    <row r="86" spans="1:57" s="1" customFormat="1" ht="18.75" customHeight="1" thickBot="1">
      <c r="A86" s="3"/>
      <c r="B86" s="1927" t="s">
        <v>159</v>
      </c>
      <c r="C86" s="1928"/>
      <c r="D86" s="688"/>
      <c r="E86" s="689">
        <f t="shared" ref="E86:P86" si="10">SUM(E84:E85)</f>
        <v>3979.0904449599989</v>
      </c>
      <c r="F86" s="690">
        <f t="shared" si="10"/>
        <v>3759.6782387300027</v>
      </c>
      <c r="G86" s="690">
        <f t="shared" si="10"/>
        <v>4097.5461344000023</v>
      </c>
      <c r="H86" s="690">
        <f t="shared" si="10"/>
        <v>3937.1783747900017</v>
      </c>
      <c r="I86" s="690">
        <f t="shared" si="10"/>
        <v>4043.3823866499997</v>
      </c>
      <c r="J86" s="690">
        <f t="shared" si="10"/>
        <v>3883.0358151200003</v>
      </c>
      <c r="K86" s="690">
        <f t="shared" si="10"/>
        <v>3928.6157775999991</v>
      </c>
      <c r="L86" s="690">
        <f t="shared" si="10"/>
        <v>3950.1720363399954</v>
      </c>
      <c r="M86" s="690">
        <f t="shared" si="10"/>
        <v>3844.0992391699997</v>
      </c>
      <c r="N86" s="690">
        <f t="shared" si="10"/>
        <v>3990.0733191599993</v>
      </c>
      <c r="O86" s="690">
        <f t="shared" si="10"/>
        <v>3939.8471377399965</v>
      </c>
      <c r="P86" s="691">
        <f t="shared" si="10"/>
        <v>4068.0190143199989</v>
      </c>
      <c r="Q86" s="692">
        <f>Q77+Q37</f>
        <v>47420.737918979998</v>
      </c>
      <c r="R86" s="627"/>
      <c r="S86" s="627"/>
      <c r="T86" s="627"/>
      <c r="U86" s="1325"/>
      <c r="V86" s="1325"/>
      <c r="W86" s="1325"/>
      <c r="X86" s="1325"/>
      <c r="Y86" s="1325"/>
      <c r="Z86" s="1325"/>
      <c r="AA86" s="1325"/>
      <c r="AB86" s="1325"/>
      <c r="AC86" s="1325"/>
      <c r="AD86" s="1325"/>
      <c r="AE86" s="1325"/>
      <c r="AF86" s="1325"/>
      <c r="AG86" s="1325"/>
      <c r="AH86" s="1325"/>
      <c r="AI86" s="1325"/>
      <c r="AJ86" s="1325"/>
      <c r="AK86" s="1325"/>
      <c r="AL86" s="1325"/>
      <c r="AM86" s="1325"/>
      <c r="AN86" s="1325"/>
      <c r="AO86" s="1325"/>
      <c r="AP86" s="1325"/>
      <c r="AQ86" s="1325"/>
      <c r="AR86" s="1325"/>
      <c r="AS86" s="1325"/>
      <c r="AT86" s="1325"/>
      <c r="AU86" s="1325"/>
      <c r="AV86" s="1325"/>
      <c r="AW86" s="1325"/>
      <c r="AX86" s="1325"/>
      <c r="AY86" s="1325"/>
      <c r="AZ86" s="1325"/>
      <c r="BA86" s="1325"/>
      <c r="BB86" s="1325"/>
      <c r="BC86" s="1325"/>
      <c r="BD86" s="62"/>
      <c r="BE86" s="62"/>
    </row>
    <row r="87" spans="1:57" s="1" customFormat="1" ht="18.75" customHeight="1">
      <c r="A87" s="3"/>
      <c r="B87" s="629"/>
      <c r="C87" s="641"/>
      <c r="D87" s="238"/>
      <c r="E87" s="238"/>
      <c r="F87" s="238"/>
      <c r="G87" s="238"/>
      <c r="H87" s="238"/>
      <c r="I87" s="238"/>
      <c r="J87" s="238"/>
      <c r="K87" s="238"/>
      <c r="L87" s="238"/>
      <c r="M87" s="238"/>
      <c r="N87" s="238"/>
      <c r="O87" s="238"/>
      <c r="P87" s="238"/>
      <c r="Q87" s="238"/>
      <c r="R87" s="627"/>
      <c r="S87" s="627"/>
      <c r="T87" s="627"/>
      <c r="U87" s="1325"/>
      <c r="V87" s="1325"/>
      <c r="W87" s="1325"/>
      <c r="X87" s="1325"/>
      <c r="Y87" s="1325"/>
      <c r="Z87" s="1325"/>
      <c r="AA87" s="1325"/>
      <c r="AB87" s="1325"/>
      <c r="AC87" s="1325"/>
      <c r="AD87" s="1325"/>
      <c r="AE87" s="1325"/>
      <c r="AF87" s="1325"/>
      <c r="AG87" s="1325"/>
      <c r="AH87" s="1325"/>
      <c r="AI87" s="1325"/>
      <c r="AJ87" s="1325"/>
      <c r="AK87" s="1325"/>
      <c r="AL87" s="1325"/>
      <c r="AM87" s="1325"/>
      <c r="AN87" s="1325"/>
      <c r="AO87" s="1325"/>
      <c r="AP87" s="1325"/>
      <c r="AQ87" s="1325"/>
      <c r="AR87" s="1325"/>
      <c r="AS87" s="1325"/>
      <c r="AT87" s="1325"/>
      <c r="AU87" s="1325"/>
      <c r="AV87" s="1325"/>
      <c r="AW87" s="1325"/>
      <c r="AX87" s="1325"/>
      <c r="AY87" s="1325"/>
      <c r="AZ87" s="1325"/>
      <c r="BA87" s="1325"/>
      <c r="BB87" s="1325"/>
      <c r="BC87" s="1325"/>
      <c r="BD87" s="62"/>
      <c r="BE87" s="62"/>
    </row>
    <row r="88" spans="1:57" s="1" customFormat="1" ht="18.75" customHeight="1">
      <c r="A88" s="3"/>
      <c r="B88" s="629"/>
      <c r="C88" s="641"/>
      <c r="D88" s="238"/>
      <c r="E88" s="238"/>
      <c r="F88" s="238"/>
      <c r="G88" s="238"/>
      <c r="H88" s="238"/>
      <c r="I88" s="238"/>
      <c r="J88" s="238"/>
      <c r="K88" s="238"/>
      <c r="L88" s="238"/>
      <c r="M88" s="238"/>
      <c r="N88" s="238"/>
      <c r="O88" s="238"/>
      <c r="P88" s="238"/>
      <c r="Q88" s="238"/>
      <c r="R88" s="627"/>
      <c r="S88" s="627"/>
      <c r="T88" s="627"/>
      <c r="U88" s="1325"/>
      <c r="V88" s="1325"/>
      <c r="W88" s="1325"/>
      <c r="X88" s="1325"/>
      <c r="Y88" s="1325"/>
      <c r="Z88" s="1325"/>
      <c r="AA88" s="1325"/>
      <c r="AB88" s="1325"/>
      <c r="AC88" s="1325"/>
      <c r="AD88" s="1325"/>
      <c r="AE88" s="1325"/>
      <c r="AF88" s="1325"/>
      <c r="AG88" s="1325"/>
      <c r="AH88" s="1325"/>
      <c r="AI88" s="1325"/>
      <c r="AJ88" s="1325"/>
      <c r="AK88" s="1325"/>
      <c r="AL88" s="1325"/>
      <c r="AM88" s="1325"/>
      <c r="AN88" s="1325"/>
      <c r="AO88" s="1325"/>
      <c r="AP88" s="1325"/>
      <c r="AQ88" s="1325"/>
      <c r="AR88" s="1325"/>
      <c r="AS88" s="1325"/>
      <c r="AT88" s="1325"/>
      <c r="AU88" s="1325"/>
      <c r="AV88" s="1325"/>
      <c r="AW88" s="1325"/>
      <c r="AX88" s="1325"/>
      <c r="AY88" s="1325"/>
      <c r="AZ88" s="1325"/>
      <c r="BA88" s="1325"/>
      <c r="BB88" s="1325"/>
      <c r="BC88" s="1325"/>
      <c r="BD88" s="62"/>
      <c r="BE88" s="62"/>
    </row>
    <row r="89" spans="1:57" s="1" customFormat="1" ht="18.75" customHeight="1">
      <c r="A89" s="3"/>
      <c r="B89" s="629"/>
      <c r="C89" s="641"/>
      <c r="D89" s="238"/>
      <c r="E89" s="238"/>
      <c r="F89" s="238"/>
      <c r="G89" s="238"/>
      <c r="H89" s="238"/>
      <c r="I89" s="238"/>
      <c r="J89" s="238"/>
      <c r="K89" s="238"/>
      <c r="L89" s="238"/>
      <c r="M89" s="238"/>
      <c r="N89" s="238"/>
      <c r="O89" s="238"/>
      <c r="P89" s="238"/>
      <c r="Q89" s="238"/>
      <c r="R89" s="627"/>
      <c r="S89" s="627"/>
      <c r="T89" s="627"/>
      <c r="U89" s="1325"/>
      <c r="V89" s="1325"/>
      <c r="W89" s="1325"/>
      <c r="X89" s="1325"/>
      <c r="Y89" s="1325"/>
      <c r="Z89" s="1325"/>
      <c r="AA89" s="1325"/>
      <c r="AB89" s="1325"/>
      <c r="AC89" s="1325"/>
      <c r="AD89" s="1325"/>
      <c r="AE89" s="1325"/>
      <c r="AF89" s="1325"/>
      <c r="AG89" s="1325"/>
      <c r="AH89" s="1325"/>
      <c r="AI89" s="1325"/>
      <c r="AJ89" s="1325"/>
      <c r="AK89" s="1325"/>
      <c r="AL89" s="1325"/>
      <c r="AM89" s="1325"/>
      <c r="AN89" s="1325"/>
      <c r="AO89" s="1325"/>
      <c r="AP89" s="1325"/>
      <c r="AQ89" s="1325"/>
      <c r="AR89" s="1325"/>
      <c r="AS89" s="1325"/>
      <c r="AT89" s="1325"/>
      <c r="AU89" s="1325"/>
      <c r="AV89" s="1325"/>
      <c r="AW89" s="1325"/>
      <c r="AX89" s="1325"/>
      <c r="AY89" s="1325"/>
      <c r="AZ89" s="1325"/>
      <c r="BA89" s="1325"/>
      <c r="BB89" s="1325"/>
      <c r="BC89" s="1325"/>
      <c r="BD89" s="62"/>
      <c r="BE89" s="62"/>
    </row>
    <row r="90" spans="1:57" s="1" customFormat="1" ht="18.75" customHeight="1">
      <c r="A90" s="3"/>
      <c r="B90" s="629"/>
      <c r="C90" s="641"/>
      <c r="D90" s="238"/>
      <c r="E90" s="238"/>
      <c r="F90" s="238"/>
      <c r="G90" s="238"/>
      <c r="H90" s="238"/>
      <c r="I90" s="238"/>
      <c r="J90" s="238"/>
      <c r="K90" s="238"/>
      <c r="L90" s="238"/>
      <c r="M90" s="238"/>
      <c r="N90" s="238"/>
      <c r="O90" s="238"/>
      <c r="P90" s="238"/>
      <c r="Q90" s="238"/>
      <c r="R90" s="627"/>
      <c r="S90" s="627"/>
      <c r="T90" s="627"/>
      <c r="U90" s="1325"/>
      <c r="V90" s="1325"/>
      <c r="W90" s="1325"/>
      <c r="X90" s="1325"/>
      <c r="Y90" s="1325"/>
      <c r="Z90" s="1325"/>
      <c r="AA90" s="1325"/>
      <c r="AB90" s="1325"/>
      <c r="AC90" s="1325"/>
      <c r="AD90" s="1325"/>
      <c r="AE90" s="1325"/>
      <c r="AF90" s="1325"/>
      <c r="AG90" s="1325"/>
      <c r="AH90" s="1325"/>
      <c r="AI90" s="1325"/>
      <c r="AJ90" s="1325"/>
      <c r="AK90" s="1325"/>
      <c r="AL90" s="1325"/>
      <c r="AM90" s="1325"/>
      <c r="AN90" s="1325"/>
      <c r="AO90" s="1325"/>
      <c r="AP90" s="1325"/>
      <c r="AQ90" s="1325"/>
      <c r="AR90" s="1325"/>
      <c r="AS90" s="1325"/>
      <c r="AT90" s="1325"/>
      <c r="AU90" s="1325"/>
      <c r="AV90" s="1325"/>
      <c r="AW90" s="1325"/>
      <c r="AX90" s="1325"/>
      <c r="AY90" s="1325"/>
      <c r="AZ90" s="1325"/>
      <c r="BA90" s="1325"/>
      <c r="BB90" s="1325"/>
      <c r="BC90" s="1325"/>
    </row>
    <row r="91" spans="1:57" s="1" customFormat="1" ht="18.75" customHeight="1">
      <c r="A91" s="3"/>
      <c r="B91" s="629"/>
      <c r="C91" s="641"/>
      <c r="D91" s="238"/>
      <c r="E91" s="238"/>
      <c r="F91" s="238"/>
      <c r="G91" s="238"/>
      <c r="H91" s="238"/>
      <c r="I91" s="238"/>
      <c r="J91" s="238"/>
      <c r="K91" s="238"/>
      <c r="L91" s="238"/>
      <c r="M91" s="238"/>
      <c r="N91" s="238"/>
      <c r="O91" s="238"/>
      <c r="P91" s="238"/>
      <c r="Q91" s="238"/>
      <c r="R91" s="627"/>
      <c r="S91" s="627"/>
      <c r="T91" s="627"/>
      <c r="U91" s="1325"/>
      <c r="V91" s="1325"/>
      <c r="W91" s="1325"/>
      <c r="X91" s="1325"/>
      <c r="Y91" s="1325"/>
      <c r="Z91" s="1325"/>
      <c r="AA91" s="1325"/>
      <c r="AB91" s="1325"/>
      <c r="AC91" s="1325"/>
      <c r="AD91" s="1325"/>
      <c r="AE91" s="1325"/>
      <c r="AF91" s="1325"/>
      <c r="AG91" s="1325"/>
      <c r="AH91" s="1325"/>
      <c r="AI91" s="1325"/>
      <c r="AJ91" s="1325"/>
      <c r="AK91" s="1325"/>
      <c r="AL91" s="1325"/>
      <c r="AM91" s="1325"/>
      <c r="AN91" s="1325"/>
      <c r="AO91" s="1325"/>
      <c r="AP91" s="1325"/>
      <c r="AQ91" s="1325"/>
      <c r="AR91" s="1325"/>
      <c r="AS91" s="1325"/>
      <c r="AT91" s="1325"/>
      <c r="AU91" s="1325"/>
      <c r="AV91" s="1325"/>
      <c r="AW91" s="1325"/>
      <c r="AX91" s="1325"/>
      <c r="AY91" s="1325"/>
      <c r="AZ91" s="1325"/>
      <c r="BA91" s="1325"/>
      <c r="BB91" s="1325"/>
      <c r="BC91" s="1325"/>
    </row>
    <row r="92" spans="1:57" s="1" customFormat="1" ht="18.75" customHeight="1">
      <c r="A92" s="3"/>
      <c r="B92" s="629"/>
      <c r="C92" s="641"/>
      <c r="D92" s="238"/>
      <c r="E92" s="238"/>
      <c r="F92" s="238"/>
      <c r="G92" s="238"/>
      <c r="H92" s="238"/>
      <c r="I92" s="238"/>
      <c r="J92" s="238"/>
      <c r="K92" s="238"/>
      <c r="L92" s="238"/>
      <c r="M92" s="238"/>
      <c r="N92" s="238"/>
      <c r="O92" s="238"/>
      <c r="P92" s="238"/>
      <c r="Q92" s="238"/>
      <c r="R92" s="630"/>
      <c r="S92" s="630"/>
      <c r="T92" s="630"/>
      <c r="U92" s="1325"/>
      <c r="V92" s="1325"/>
      <c r="W92" s="1325"/>
      <c r="X92" s="1325"/>
      <c r="Y92" s="1325"/>
      <c r="Z92" s="1325"/>
      <c r="AA92" s="1325"/>
      <c r="AB92" s="1325"/>
      <c r="AC92" s="1325"/>
      <c r="AD92" s="1325"/>
      <c r="AE92" s="1325"/>
      <c r="AF92" s="1325"/>
      <c r="AG92" s="1325"/>
      <c r="AH92" s="1325"/>
      <c r="AI92" s="1325"/>
      <c r="AJ92" s="1325"/>
      <c r="AK92" s="1325"/>
      <c r="AL92" s="1325"/>
      <c r="AM92" s="1325"/>
      <c r="AN92" s="1325"/>
      <c r="AO92" s="1325"/>
      <c r="AP92" s="1325"/>
      <c r="AQ92" s="1325"/>
      <c r="AR92" s="1325"/>
      <c r="AS92" s="1325"/>
      <c r="AT92" s="1325"/>
      <c r="AU92" s="1325"/>
      <c r="AV92" s="1325"/>
      <c r="AW92" s="1325"/>
      <c r="AX92" s="1325"/>
      <c r="AY92" s="1325"/>
      <c r="AZ92" s="1325"/>
      <c r="BA92" s="1325"/>
      <c r="BB92" s="1325"/>
      <c r="BC92" s="1325"/>
    </row>
    <row r="93" spans="1:57" s="1" customFormat="1" ht="18.75" customHeight="1">
      <c r="A93" s="3"/>
      <c r="B93" s="629"/>
      <c r="C93" s="641"/>
      <c r="D93" s="238"/>
      <c r="E93" s="238"/>
      <c r="F93" s="238"/>
      <c r="G93" s="238"/>
      <c r="H93" s="238"/>
      <c r="I93" s="238"/>
      <c r="J93" s="238"/>
      <c r="K93" s="238"/>
      <c r="L93" s="238"/>
      <c r="M93" s="238"/>
      <c r="N93" s="238"/>
      <c r="O93" s="238"/>
      <c r="P93" s="238"/>
      <c r="Q93" s="238"/>
      <c r="R93" s="630"/>
      <c r="S93" s="630"/>
      <c r="T93" s="630"/>
      <c r="U93" s="1325"/>
      <c r="V93" s="1325"/>
      <c r="W93" s="1325"/>
      <c r="X93" s="1325"/>
      <c r="Y93" s="1325"/>
      <c r="Z93" s="1325"/>
      <c r="AA93" s="1325"/>
      <c r="AB93" s="1325"/>
      <c r="AC93" s="1325"/>
      <c r="AD93" s="1325"/>
      <c r="AE93" s="1325"/>
      <c r="AF93" s="1325"/>
      <c r="AG93" s="1325"/>
      <c r="AH93" s="1325"/>
      <c r="AI93" s="1325"/>
      <c r="AJ93" s="1325"/>
      <c r="AK93" s="1325"/>
      <c r="AL93" s="1325"/>
      <c r="AM93" s="1325"/>
      <c r="AN93" s="1325"/>
      <c r="AO93" s="1325"/>
      <c r="AP93" s="1325"/>
      <c r="AQ93" s="1325"/>
      <c r="AR93" s="1325"/>
      <c r="AS93" s="1325"/>
      <c r="AT93" s="1325"/>
      <c r="AU93" s="1325"/>
      <c r="AV93" s="1325"/>
      <c r="AW93" s="1325"/>
      <c r="AX93" s="1325"/>
      <c r="AY93" s="1325"/>
      <c r="AZ93" s="1325"/>
      <c r="BA93" s="1325"/>
      <c r="BB93" s="1325"/>
      <c r="BC93" s="1325"/>
    </row>
    <row r="94" spans="1:57" s="1" customFormat="1" ht="18.75" customHeight="1">
      <c r="A94" s="3"/>
      <c r="B94" s="629"/>
      <c r="C94" s="641"/>
      <c r="D94" s="238"/>
      <c r="E94" s="238"/>
      <c r="F94" s="238"/>
      <c r="G94" s="238"/>
      <c r="H94" s="238"/>
      <c r="I94" s="238"/>
      <c r="J94" s="238"/>
      <c r="K94" s="238"/>
      <c r="L94" s="238"/>
      <c r="M94" s="238"/>
      <c r="N94" s="238"/>
      <c r="O94" s="238"/>
      <c r="P94" s="238"/>
      <c r="Q94" s="238"/>
      <c r="R94" s="631"/>
      <c r="S94" s="631"/>
      <c r="T94" s="631"/>
      <c r="U94" s="1325"/>
      <c r="V94" s="1325"/>
      <c r="W94" s="1325"/>
      <c r="X94" s="1325"/>
      <c r="Y94" s="1325"/>
      <c r="Z94" s="1325"/>
      <c r="AA94" s="1325"/>
      <c r="AB94" s="1325"/>
      <c r="AC94" s="1325"/>
      <c r="AD94" s="1325"/>
      <c r="AE94" s="1325"/>
      <c r="AF94" s="1325"/>
      <c r="AG94" s="1325"/>
      <c r="AH94" s="1325"/>
      <c r="AI94" s="1325"/>
      <c r="AJ94" s="1325"/>
      <c r="AK94" s="1325"/>
      <c r="AL94" s="1325"/>
      <c r="AM94" s="1325"/>
      <c r="AN94" s="1325"/>
      <c r="AO94" s="1325"/>
      <c r="AP94" s="1325"/>
      <c r="AQ94" s="1325"/>
      <c r="AR94" s="1325"/>
      <c r="AS94" s="1325"/>
      <c r="AT94" s="1325"/>
      <c r="AU94" s="1325"/>
      <c r="AV94" s="1325"/>
      <c r="AW94" s="1325"/>
      <c r="AX94" s="1325"/>
      <c r="AY94" s="1325"/>
      <c r="AZ94" s="1325"/>
      <c r="BA94" s="1325"/>
      <c r="BB94" s="1325"/>
      <c r="BC94" s="1325"/>
    </row>
    <row r="95" spans="1:57" s="1" customFormat="1" ht="18.75" customHeight="1">
      <c r="A95" s="3"/>
      <c r="B95" s="3"/>
      <c r="C95" s="637"/>
      <c r="D95" s="3"/>
      <c r="E95" s="632"/>
      <c r="F95" s="632"/>
      <c r="G95" s="632"/>
      <c r="H95" s="632"/>
      <c r="I95" s="632"/>
      <c r="J95" s="632"/>
      <c r="K95" s="632"/>
      <c r="L95" s="632"/>
      <c r="M95" s="632"/>
      <c r="N95" s="632"/>
      <c r="O95" s="632"/>
      <c r="P95" s="632"/>
      <c r="Q95" s="3"/>
      <c r="R95" s="631"/>
      <c r="S95" s="631"/>
      <c r="T95" s="631"/>
      <c r="U95" s="1448"/>
      <c r="V95" s="1448"/>
      <c r="W95" s="1325"/>
      <c r="X95" s="1325"/>
      <c r="Y95" s="1325"/>
      <c r="Z95" s="1325"/>
      <c r="AA95" s="1325"/>
      <c r="AB95" s="1325"/>
      <c r="AC95" s="1325"/>
      <c r="AD95" s="1325"/>
      <c r="AE95" s="1325"/>
      <c r="AF95" s="1325"/>
      <c r="AG95" s="1325"/>
      <c r="AH95" s="1325"/>
      <c r="AI95" s="1325"/>
      <c r="AJ95" s="1325"/>
      <c r="AK95" s="1325"/>
      <c r="AL95" s="1325"/>
      <c r="AM95" s="1325"/>
      <c r="AN95" s="1325"/>
      <c r="AO95" s="1325"/>
      <c r="AP95" s="1325"/>
      <c r="AQ95" s="1325"/>
      <c r="AR95" s="1325"/>
      <c r="AS95" s="1325"/>
      <c r="AT95" s="1325"/>
      <c r="AU95" s="1325"/>
      <c r="AV95" s="1325"/>
      <c r="AW95" s="1325"/>
      <c r="AX95" s="1325"/>
      <c r="AY95" s="1325"/>
      <c r="AZ95" s="1325"/>
      <c r="BA95" s="1325"/>
      <c r="BB95" s="1325"/>
      <c r="BC95" s="1325"/>
    </row>
    <row r="96" spans="1:57" s="1" customFormat="1" ht="18.75" customHeight="1">
      <c r="A96" s="3"/>
      <c r="B96" s="3"/>
      <c r="C96" s="637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631"/>
      <c r="S96" s="631"/>
      <c r="T96" s="631"/>
      <c r="U96" s="1448"/>
      <c r="V96" s="1448"/>
      <c r="W96" s="1325"/>
      <c r="X96" s="1325"/>
      <c r="Y96" s="1325"/>
      <c r="Z96" s="1325"/>
      <c r="AA96" s="1325"/>
      <c r="AB96" s="1325"/>
      <c r="AC96" s="1325"/>
      <c r="AD96" s="1325"/>
      <c r="AE96" s="1325"/>
      <c r="AF96" s="1325"/>
      <c r="AG96" s="1325"/>
      <c r="AH96" s="1325"/>
      <c r="AI96" s="1325"/>
      <c r="AJ96" s="1325"/>
      <c r="AK96" s="1325"/>
      <c r="AL96" s="1325"/>
      <c r="AM96" s="1325"/>
      <c r="AN96" s="1325"/>
      <c r="AO96" s="1325"/>
      <c r="AP96" s="1325"/>
      <c r="AQ96" s="1325"/>
      <c r="AR96" s="1325"/>
      <c r="AS96" s="1325"/>
      <c r="AT96" s="1325"/>
      <c r="AU96" s="1325"/>
      <c r="AV96" s="1325"/>
      <c r="AW96" s="1325"/>
      <c r="AX96" s="1325"/>
      <c r="AY96" s="1325"/>
      <c r="AZ96" s="1325"/>
      <c r="BA96" s="1325"/>
      <c r="BB96" s="1325"/>
      <c r="BC96" s="1325"/>
    </row>
    <row r="97" spans="1:55" s="1" customFormat="1" ht="18.75" customHeight="1">
      <c r="A97" s="3"/>
      <c r="B97" s="3"/>
      <c r="C97" s="637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238"/>
      <c r="S97" s="238"/>
      <c r="T97" s="238"/>
      <c r="U97" s="1325"/>
      <c r="V97" s="1325"/>
      <c r="W97" s="1325"/>
      <c r="X97" s="1325"/>
      <c r="Y97" s="1325"/>
      <c r="Z97" s="1325"/>
      <c r="AA97" s="1325"/>
      <c r="AB97" s="1325"/>
      <c r="AC97" s="1325"/>
      <c r="AD97" s="1325"/>
      <c r="AE97" s="1325"/>
      <c r="AF97" s="1325"/>
      <c r="AG97" s="1325"/>
      <c r="AH97" s="1325"/>
      <c r="AI97" s="1325"/>
      <c r="AJ97" s="1325"/>
      <c r="AK97" s="1325"/>
      <c r="AL97" s="1325"/>
      <c r="AM97" s="1325"/>
      <c r="AN97" s="1325"/>
      <c r="AO97" s="1325"/>
      <c r="AP97" s="1325"/>
      <c r="AQ97" s="1325"/>
      <c r="AR97" s="1325"/>
      <c r="AS97" s="1325"/>
      <c r="AT97" s="1325"/>
      <c r="AU97" s="1325"/>
      <c r="AV97" s="1325"/>
      <c r="AW97" s="1325"/>
      <c r="AX97" s="1325"/>
      <c r="AY97" s="1325"/>
      <c r="AZ97" s="1325"/>
      <c r="BA97" s="1325"/>
      <c r="BB97" s="1325"/>
      <c r="BC97" s="1325"/>
    </row>
    <row r="98" spans="1:55" s="1" customFormat="1" ht="18.75" customHeight="1">
      <c r="A98" s="3"/>
      <c r="B98" s="3"/>
      <c r="C98" s="637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238"/>
      <c r="S98" s="238"/>
      <c r="T98" s="238"/>
      <c r="U98" s="1325"/>
      <c r="V98" s="1325"/>
      <c r="W98" s="1325"/>
      <c r="X98" s="1449" t="s">
        <v>77</v>
      </c>
      <c r="Y98" s="1325"/>
      <c r="Z98" s="1325"/>
      <c r="AA98" s="1325"/>
      <c r="AB98" s="1325"/>
      <c r="AC98" s="1325"/>
      <c r="AD98" s="1325"/>
      <c r="AE98" s="1325"/>
      <c r="AF98" s="1325"/>
      <c r="AG98" s="1325"/>
      <c r="AH98" s="1325"/>
      <c r="AI98" s="1325"/>
      <c r="AJ98" s="1325"/>
      <c r="AK98" s="1325"/>
      <c r="AL98" s="1325"/>
      <c r="AM98" s="1325"/>
      <c r="AN98" s="1325"/>
      <c r="AO98" s="1325"/>
      <c r="AP98" s="1325"/>
      <c r="AQ98" s="1325"/>
      <c r="AR98" s="1325"/>
      <c r="AS98" s="1325"/>
      <c r="AT98" s="1325"/>
      <c r="AU98" s="1325"/>
      <c r="AV98" s="1325"/>
      <c r="AW98" s="1325"/>
      <c r="AX98" s="1325"/>
      <c r="AY98" s="1325"/>
      <c r="AZ98" s="1325"/>
      <c r="BA98" s="1325"/>
      <c r="BB98" s="1325"/>
      <c r="BC98" s="1325"/>
    </row>
    <row r="99" spans="1:55" s="1" customFormat="1" ht="18.75" customHeight="1">
      <c r="A99" s="3"/>
      <c r="B99" s="3"/>
      <c r="C99" s="637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238"/>
      <c r="S99" s="238"/>
      <c r="T99" s="238"/>
      <c r="U99" s="1325"/>
      <c r="V99" s="1325"/>
      <c r="W99" s="1325"/>
      <c r="X99" s="1450" t="s">
        <v>108</v>
      </c>
      <c r="Y99" s="1450" t="s">
        <v>109</v>
      </c>
      <c r="Z99" s="1450" t="s">
        <v>110</v>
      </c>
      <c r="AA99" s="1450" t="s">
        <v>111</v>
      </c>
      <c r="AB99" s="1450" t="s">
        <v>112</v>
      </c>
      <c r="AC99" s="1450" t="s">
        <v>113</v>
      </c>
      <c r="AD99" s="1450" t="s">
        <v>114</v>
      </c>
      <c r="AE99" s="1450" t="s">
        <v>115</v>
      </c>
      <c r="AF99" s="1450" t="s">
        <v>116</v>
      </c>
      <c r="AG99" s="1450" t="s">
        <v>117</v>
      </c>
      <c r="AH99" s="1450" t="s">
        <v>118</v>
      </c>
      <c r="AI99" s="1450" t="s">
        <v>119</v>
      </c>
      <c r="AJ99" s="1325"/>
      <c r="AK99" s="1325"/>
      <c r="AL99" s="1325"/>
      <c r="AM99" s="1325"/>
      <c r="AN99" s="1325"/>
      <c r="AO99" s="1325"/>
      <c r="AP99" s="1325"/>
      <c r="AQ99" s="1325"/>
      <c r="AR99" s="1325"/>
      <c r="AS99" s="1325"/>
      <c r="AT99" s="1325"/>
      <c r="AU99" s="1325"/>
      <c r="AV99" s="1325"/>
      <c r="AW99" s="1325"/>
      <c r="AX99" s="1325"/>
      <c r="AY99" s="1325"/>
      <c r="AZ99" s="1325"/>
      <c r="BA99" s="1325"/>
      <c r="BB99" s="1325"/>
      <c r="BC99" s="1325"/>
    </row>
    <row r="100" spans="1:55" s="1" customFormat="1" ht="18.75" customHeight="1">
      <c r="A100" s="3"/>
      <c r="B100" s="3"/>
      <c r="C100" s="637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238"/>
      <c r="S100" s="238"/>
      <c r="T100" s="238"/>
      <c r="U100" s="1325"/>
      <c r="V100" s="1325"/>
      <c r="W100" s="1325" t="s">
        <v>71</v>
      </c>
      <c r="X100" s="1451">
        <f t="shared" ref="X100:AI100" si="11">+E75</f>
        <v>1898.798665159999</v>
      </c>
      <c r="Y100" s="1451">
        <f t="shared" si="11"/>
        <v>1869.535780850003</v>
      </c>
      <c r="Z100" s="1451">
        <f t="shared" si="11"/>
        <v>1935.5110499000029</v>
      </c>
      <c r="AA100" s="1451">
        <f t="shared" si="11"/>
        <v>1850.3556359900017</v>
      </c>
      <c r="AB100" s="1451">
        <f t="shared" si="11"/>
        <v>1834.7826869500002</v>
      </c>
      <c r="AC100" s="1451">
        <f t="shared" si="11"/>
        <v>1762.9797050200009</v>
      </c>
      <c r="AD100" s="1451">
        <f t="shared" si="11"/>
        <v>1766.3455079999994</v>
      </c>
      <c r="AE100" s="1451">
        <f t="shared" si="11"/>
        <v>1775.3357420399952</v>
      </c>
      <c r="AF100" s="1451">
        <f t="shared" si="11"/>
        <v>1774.4400640700003</v>
      </c>
      <c r="AG100" s="1451">
        <f t="shared" si="11"/>
        <v>1809.3395463599988</v>
      </c>
      <c r="AH100" s="1451">
        <f t="shared" si="11"/>
        <v>1823.1032743399974</v>
      </c>
      <c r="AI100" s="1451">
        <f t="shared" si="11"/>
        <v>1860.5518145099991</v>
      </c>
      <c r="AJ100" s="1325"/>
      <c r="AK100" s="1325"/>
      <c r="AL100" s="1325"/>
      <c r="AM100" s="1325"/>
      <c r="AN100" s="1325"/>
      <c r="AO100" s="1325"/>
      <c r="AP100" s="1325"/>
      <c r="AQ100" s="1325"/>
      <c r="AR100" s="1325"/>
      <c r="AS100" s="1325"/>
      <c r="AT100" s="1325"/>
      <c r="AU100" s="1325"/>
      <c r="AV100" s="1325"/>
      <c r="AW100" s="1325"/>
      <c r="AX100" s="1325"/>
      <c r="AY100" s="1325"/>
      <c r="AZ100" s="1325"/>
      <c r="BA100" s="1325"/>
      <c r="BB100" s="1325"/>
      <c r="BC100" s="1325"/>
    </row>
    <row r="101" spans="1:55" s="1" customFormat="1" ht="18.75" customHeight="1">
      <c r="A101" s="3"/>
      <c r="B101" s="3"/>
      <c r="C101" s="637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238"/>
      <c r="S101" s="238"/>
      <c r="T101" s="238"/>
      <c r="U101" s="1325"/>
      <c r="V101" s="1325"/>
      <c r="W101" s="1325" t="s">
        <v>70</v>
      </c>
      <c r="X101" s="1451">
        <f t="shared" ref="X101:AI101" si="12">+E35</f>
        <v>2047.8866442999997</v>
      </c>
      <c r="Y101" s="1451">
        <f t="shared" si="12"/>
        <v>1860.2298688999997</v>
      </c>
      <c r="Z101" s="1451">
        <f t="shared" si="12"/>
        <v>2128.6691481999997</v>
      </c>
      <c r="AA101" s="1451">
        <f t="shared" si="12"/>
        <v>2053.4631213000002</v>
      </c>
      <c r="AB101" s="1451">
        <f t="shared" si="12"/>
        <v>2175.0481686999997</v>
      </c>
      <c r="AC101" s="1451">
        <f t="shared" si="12"/>
        <v>2087.8156314999997</v>
      </c>
      <c r="AD101" s="1451">
        <f t="shared" si="12"/>
        <v>2130.7486617999998</v>
      </c>
      <c r="AE101" s="1451">
        <f t="shared" si="12"/>
        <v>2141.3680748000002</v>
      </c>
      <c r="AF101" s="1451">
        <f t="shared" si="12"/>
        <v>2035.9409050999998</v>
      </c>
      <c r="AG101" s="1451">
        <f t="shared" si="12"/>
        <v>2146.8096218000005</v>
      </c>
      <c r="AH101" s="1451">
        <f t="shared" si="12"/>
        <v>2084.0948225999991</v>
      </c>
      <c r="AI101" s="1451">
        <f t="shared" si="12"/>
        <v>2173.6385851999999</v>
      </c>
      <c r="AJ101" s="1325"/>
      <c r="AK101" s="1325"/>
      <c r="AL101" s="1325"/>
      <c r="AM101" s="1325"/>
      <c r="AN101" s="1325"/>
      <c r="AO101" s="1325"/>
      <c r="AP101" s="1325"/>
      <c r="AQ101" s="1325"/>
      <c r="AR101" s="1325"/>
      <c r="AS101" s="1325"/>
      <c r="AT101" s="1325"/>
      <c r="AU101" s="1325"/>
      <c r="AV101" s="1325"/>
      <c r="AW101" s="1325"/>
      <c r="AX101" s="1325"/>
      <c r="AY101" s="1325"/>
      <c r="AZ101" s="1325"/>
      <c r="BA101" s="1325"/>
      <c r="BB101" s="1325"/>
      <c r="BC101" s="1325"/>
    </row>
    <row r="102" spans="1:55" s="1" customFormat="1" ht="18.75" customHeight="1">
      <c r="A102" s="3"/>
      <c r="B102" s="3"/>
      <c r="C102" s="637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238"/>
      <c r="S102" s="238"/>
      <c r="T102" s="238"/>
      <c r="U102" s="1325"/>
      <c r="V102" s="1325"/>
      <c r="W102" s="1325"/>
      <c r="X102" s="1325"/>
      <c r="Y102" s="1325"/>
      <c r="Z102" s="1325"/>
      <c r="AA102" s="1325"/>
      <c r="AB102" s="1325"/>
      <c r="AC102" s="1325"/>
      <c r="AD102" s="1325"/>
      <c r="AE102" s="1325"/>
      <c r="AF102" s="1325"/>
      <c r="AG102" s="1325"/>
      <c r="AH102" s="1325"/>
      <c r="AI102" s="1325"/>
      <c r="AJ102" s="1325"/>
      <c r="AK102" s="1325"/>
      <c r="AL102" s="1325"/>
      <c r="AM102" s="1325"/>
      <c r="AN102" s="1325"/>
      <c r="AO102" s="1325"/>
      <c r="AP102" s="1325"/>
      <c r="AQ102" s="1325"/>
      <c r="AR102" s="1325"/>
      <c r="AS102" s="1325"/>
      <c r="AT102" s="1325"/>
      <c r="AU102" s="1325"/>
      <c r="AV102" s="1325"/>
      <c r="AW102" s="1325"/>
      <c r="AX102" s="1325"/>
      <c r="AY102" s="1325"/>
      <c r="AZ102" s="1325"/>
      <c r="BA102" s="1325"/>
      <c r="BB102" s="1325"/>
      <c r="BC102" s="1325"/>
    </row>
    <row r="103" spans="1:55" s="1" customFormat="1" ht="18.75" customHeight="1">
      <c r="A103" s="3"/>
      <c r="B103" s="3"/>
      <c r="C103" s="637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238"/>
      <c r="S103" s="238"/>
      <c r="T103" s="238"/>
      <c r="U103" s="1325"/>
      <c r="V103" s="1325"/>
      <c r="W103" s="1325"/>
      <c r="X103" s="1325"/>
      <c r="Y103" s="1325"/>
      <c r="Z103" s="1325"/>
      <c r="AA103" s="1325"/>
      <c r="AB103" s="1325"/>
      <c r="AC103" s="1325"/>
      <c r="AD103" s="1325"/>
      <c r="AE103" s="1325"/>
      <c r="AF103" s="1325"/>
      <c r="AG103" s="1325"/>
      <c r="AH103" s="1325"/>
      <c r="AI103" s="1325"/>
      <c r="AJ103" s="1325"/>
      <c r="AK103" s="1325"/>
      <c r="AL103" s="1325"/>
      <c r="AM103" s="1325"/>
      <c r="AN103" s="1325"/>
      <c r="AO103" s="1325"/>
      <c r="AP103" s="1325"/>
      <c r="AQ103" s="1325"/>
      <c r="AR103" s="1325"/>
      <c r="AS103" s="1325"/>
      <c r="AT103" s="1325"/>
      <c r="AU103" s="1325"/>
      <c r="AV103" s="1325"/>
      <c r="AW103" s="1325"/>
      <c r="AX103" s="1325"/>
      <c r="AY103" s="1325"/>
      <c r="AZ103" s="1325"/>
      <c r="BA103" s="1325"/>
      <c r="BB103" s="1325"/>
      <c r="BC103" s="1325"/>
    </row>
    <row r="104" spans="1:55" s="1" customFormat="1" ht="18.75" customHeight="1">
      <c r="A104" s="3"/>
      <c r="B104" s="3"/>
      <c r="C104" s="637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238"/>
      <c r="S104" s="238"/>
      <c r="T104" s="238"/>
      <c r="U104" s="1325"/>
      <c r="V104" s="1325"/>
      <c r="W104" s="1325"/>
      <c r="X104" s="1449" t="s">
        <v>78</v>
      </c>
      <c r="Y104" s="1325"/>
      <c r="Z104" s="1325"/>
      <c r="AA104" s="1325"/>
      <c r="AB104" s="1325"/>
      <c r="AC104" s="1325"/>
      <c r="AD104" s="1325"/>
      <c r="AE104" s="1325"/>
      <c r="AF104" s="1325"/>
      <c r="AG104" s="1325"/>
      <c r="AH104" s="1325"/>
      <c r="AI104" s="1325"/>
      <c r="AJ104" s="1325"/>
      <c r="AK104" s="1325"/>
      <c r="AL104" s="1325"/>
      <c r="AM104" s="1325"/>
      <c r="AN104" s="1325"/>
      <c r="AO104" s="1325"/>
      <c r="AP104" s="1325"/>
      <c r="AQ104" s="1325"/>
      <c r="AR104" s="1325"/>
      <c r="AS104" s="1325"/>
      <c r="AT104" s="1325"/>
      <c r="AU104" s="1325"/>
      <c r="AV104" s="1325"/>
      <c r="AW104" s="1325"/>
      <c r="AX104" s="1325"/>
      <c r="AY104" s="1325"/>
      <c r="AZ104" s="1325"/>
      <c r="BA104" s="1325"/>
      <c r="BB104" s="1325"/>
      <c r="BC104" s="1325"/>
    </row>
    <row r="105" spans="1:55" s="1" customFormat="1" ht="18.75" customHeight="1">
      <c r="A105" s="3"/>
      <c r="B105" s="3"/>
      <c r="C105" s="637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1325"/>
      <c r="V105" s="1325"/>
      <c r="W105" s="1325"/>
      <c r="X105" s="1450" t="s">
        <v>108</v>
      </c>
      <c r="Y105" s="1450" t="s">
        <v>109</v>
      </c>
      <c r="Z105" s="1450" t="s">
        <v>110</v>
      </c>
      <c r="AA105" s="1450" t="s">
        <v>111</v>
      </c>
      <c r="AB105" s="1450" t="s">
        <v>112</v>
      </c>
      <c r="AC105" s="1450" t="s">
        <v>113</v>
      </c>
      <c r="AD105" s="1450" t="s">
        <v>114</v>
      </c>
      <c r="AE105" s="1450" t="s">
        <v>115</v>
      </c>
      <c r="AF105" s="1450" t="s">
        <v>116</v>
      </c>
      <c r="AG105" s="1450" t="s">
        <v>117</v>
      </c>
      <c r="AH105" s="1450" t="s">
        <v>118</v>
      </c>
      <c r="AI105" s="1450" t="s">
        <v>119</v>
      </c>
      <c r="AJ105" s="1325"/>
      <c r="AK105" s="1325"/>
      <c r="AL105" s="1325"/>
      <c r="AM105" s="1325"/>
      <c r="AN105" s="1325"/>
      <c r="AO105" s="1325"/>
      <c r="AP105" s="1325"/>
      <c r="AQ105" s="1325"/>
      <c r="AR105" s="1325"/>
      <c r="AS105" s="1325"/>
      <c r="AT105" s="1325"/>
      <c r="AU105" s="1325"/>
      <c r="AV105" s="1325"/>
      <c r="AW105" s="1325"/>
      <c r="AX105" s="1325"/>
      <c r="AY105" s="1325"/>
      <c r="AZ105" s="1325"/>
      <c r="BA105" s="1325"/>
      <c r="BB105" s="1325"/>
      <c r="BC105" s="1325"/>
    </row>
    <row r="106" spans="1:55" s="1" customFormat="1" ht="18.75" customHeight="1">
      <c r="A106" s="3"/>
      <c r="B106" s="3"/>
      <c r="C106" s="637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1325"/>
      <c r="V106" s="1325"/>
      <c r="W106" s="1325" t="s">
        <v>71</v>
      </c>
      <c r="X106" s="1452">
        <f t="shared" ref="X106:AI106" si="13">E76</f>
        <v>32.405135500000014</v>
      </c>
      <c r="Y106" s="1452">
        <f t="shared" si="13"/>
        <v>29.912588979999992</v>
      </c>
      <c r="Z106" s="1452">
        <f t="shared" si="13"/>
        <v>33.365936300000037</v>
      </c>
      <c r="AA106" s="1452">
        <f t="shared" si="13"/>
        <v>33.359617499999977</v>
      </c>
      <c r="AB106" s="1452">
        <f t="shared" si="13"/>
        <v>33.551530999999962</v>
      </c>
      <c r="AC106" s="1452">
        <f t="shared" si="13"/>
        <v>32.240478599999918</v>
      </c>
      <c r="AD106" s="1452">
        <f t="shared" si="13"/>
        <v>31.521607799999902</v>
      </c>
      <c r="AE106" s="1452">
        <f t="shared" si="13"/>
        <v>33.468219500000004</v>
      </c>
      <c r="AF106" s="1452">
        <f t="shared" si="13"/>
        <v>33.718270000000054</v>
      </c>
      <c r="AG106" s="1452">
        <f t="shared" si="13"/>
        <v>33.92415100000003</v>
      </c>
      <c r="AH106" s="1452">
        <f t="shared" si="13"/>
        <v>32.649040799999952</v>
      </c>
      <c r="AI106" s="1452">
        <f t="shared" si="13"/>
        <v>33.828614609999981</v>
      </c>
      <c r="AJ106" s="1325"/>
      <c r="AK106" s="1325"/>
      <c r="AL106" s="1325"/>
      <c r="AM106" s="1325"/>
      <c r="AN106" s="1325"/>
      <c r="AO106" s="1325"/>
      <c r="AP106" s="1325"/>
      <c r="AQ106" s="1325"/>
      <c r="AR106" s="1325"/>
      <c r="AS106" s="1325"/>
      <c r="AT106" s="1325"/>
      <c r="AU106" s="1325"/>
      <c r="AV106" s="1325"/>
      <c r="AW106" s="1325"/>
      <c r="AX106" s="1325"/>
      <c r="AY106" s="1325"/>
      <c r="AZ106" s="1325"/>
      <c r="BA106" s="1325"/>
      <c r="BB106" s="1325"/>
      <c r="BC106" s="1325"/>
    </row>
    <row r="107" spans="1:55" s="1" customFormat="1" ht="18.75" customHeight="1">
      <c r="A107" s="3"/>
      <c r="B107" s="3"/>
      <c r="C107" s="637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1325"/>
      <c r="V107" s="1325"/>
      <c r="W107" s="1325" t="s">
        <v>70</v>
      </c>
      <c r="X107" s="1453">
        <f t="shared" ref="X107:AI107" si="14">E36</f>
        <v>0</v>
      </c>
      <c r="Y107" s="1453">
        <f t="shared" si="14"/>
        <v>0</v>
      </c>
      <c r="Z107" s="1453">
        <f t="shared" si="14"/>
        <v>0</v>
      </c>
      <c r="AA107" s="1453">
        <f t="shared" si="14"/>
        <v>0</v>
      </c>
      <c r="AB107" s="1453">
        <f t="shared" si="14"/>
        <v>0</v>
      </c>
      <c r="AC107" s="1453">
        <f t="shared" si="14"/>
        <v>0</v>
      </c>
      <c r="AD107" s="1453">
        <f t="shared" si="14"/>
        <v>0</v>
      </c>
      <c r="AE107" s="1453">
        <f t="shared" si="14"/>
        <v>0</v>
      </c>
      <c r="AF107" s="1453">
        <f t="shared" si="14"/>
        <v>0</v>
      </c>
      <c r="AG107" s="1453">
        <f t="shared" si="14"/>
        <v>0</v>
      </c>
      <c r="AH107" s="1453">
        <f t="shared" si="14"/>
        <v>0</v>
      </c>
      <c r="AI107" s="1453">
        <f t="shared" si="14"/>
        <v>0</v>
      </c>
      <c r="AJ107" s="1325"/>
      <c r="AK107" s="1325"/>
      <c r="AL107" s="1325"/>
      <c r="AM107" s="1325"/>
      <c r="AN107" s="1325"/>
      <c r="AO107" s="1325"/>
      <c r="AP107" s="1325"/>
      <c r="AQ107" s="1325"/>
      <c r="AR107" s="1325"/>
      <c r="AS107" s="1325"/>
      <c r="AT107" s="1325"/>
      <c r="AU107" s="1325"/>
      <c r="AV107" s="1325"/>
      <c r="AW107" s="1325"/>
      <c r="AX107" s="1325"/>
      <c r="AY107" s="1325"/>
      <c r="AZ107" s="1325"/>
      <c r="BA107" s="1325"/>
      <c r="BB107" s="1325"/>
      <c r="BC107" s="1325"/>
    </row>
    <row r="108" spans="1:55" s="1" customFormat="1" ht="18.75" customHeight="1">
      <c r="A108" s="3"/>
      <c r="B108" s="3"/>
      <c r="C108" s="637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1325"/>
      <c r="V108" s="1325"/>
      <c r="W108" s="1325"/>
      <c r="X108" s="1325"/>
      <c r="Y108" s="1325"/>
      <c r="Z108" s="1325"/>
      <c r="AA108" s="1325"/>
      <c r="AB108" s="1325"/>
      <c r="AC108" s="1325"/>
      <c r="AD108" s="1325"/>
      <c r="AE108" s="1325"/>
      <c r="AF108" s="1325"/>
      <c r="AG108" s="1325"/>
      <c r="AH108" s="1325"/>
      <c r="AI108" s="1325"/>
      <c r="AJ108" s="1325"/>
      <c r="AK108" s="1325"/>
      <c r="AL108" s="1325"/>
      <c r="AM108" s="1325"/>
      <c r="AN108" s="1325"/>
      <c r="AO108" s="1325"/>
      <c r="AP108" s="1325"/>
      <c r="AQ108" s="1325"/>
      <c r="AR108" s="1325"/>
      <c r="AS108" s="1325"/>
      <c r="AT108" s="1325"/>
      <c r="AU108" s="1325"/>
      <c r="AV108" s="1325"/>
      <c r="AW108" s="1325"/>
      <c r="AX108" s="1325"/>
      <c r="AY108" s="1325"/>
      <c r="AZ108" s="1325"/>
      <c r="BA108" s="1325"/>
      <c r="BB108" s="1325"/>
      <c r="BC108" s="1325"/>
    </row>
    <row r="109" spans="1:55" s="1" customFormat="1" ht="18.75" customHeight="1">
      <c r="A109" s="3"/>
      <c r="B109" s="3"/>
      <c r="C109" s="637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1325"/>
      <c r="V109" s="1325"/>
      <c r="W109" s="1325"/>
      <c r="X109" s="1325"/>
      <c r="Y109" s="1325"/>
      <c r="Z109" s="1325"/>
      <c r="AA109" s="1325"/>
      <c r="AB109" s="1325"/>
      <c r="AC109" s="1325"/>
      <c r="AD109" s="1325"/>
      <c r="AE109" s="1325"/>
      <c r="AF109" s="1325"/>
      <c r="AG109" s="1325"/>
      <c r="AH109" s="1325"/>
      <c r="AI109" s="1325"/>
      <c r="AJ109" s="1325"/>
      <c r="AK109" s="1325"/>
      <c r="AL109" s="1325"/>
      <c r="AM109" s="1325"/>
      <c r="AN109" s="1325"/>
      <c r="AO109" s="1325"/>
      <c r="AP109" s="1325"/>
      <c r="AQ109" s="1325"/>
      <c r="AR109" s="1325"/>
      <c r="AS109" s="1325"/>
      <c r="AT109" s="1325"/>
      <c r="AU109" s="1325"/>
      <c r="AV109" s="1325"/>
      <c r="AW109" s="1325"/>
      <c r="AX109" s="1325"/>
      <c r="AY109" s="1325"/>
      <c r="AZ109" s="1325"/>
      <c r="BA109" s="1325"/>
      <c r="BB109" s="1325"/>
      <c r="BC109" s="1325"/>
    </row>
    <row r="110" spans="1:55" s="1" customFormat="1" ht="18.75" customHeight="1">
      <c r="A110" s="3"/>
      <c r="B110" s="3"/>
      <c r="C110" s="637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1325"/>
      <c r="V110" s="1325"/>
      <c r="W110" s="1325"/>
      <c r="X110" s="1325"/>
      <c r="Y110" s="1325"/>
      <c r="Z110" s="1325"/>
      <c r="AA110" s="1325"/>
      <c r="AB110" s="1325"/>
      <c r="AC110" s="1325"/>
      <c r="AD110" s="1325"/>
      <c r="AE110" s="1325"/>
      <c r="AF110" s="1325"/>
      <c r="AG110" s="1325"/>
      <c r="AH110" s="1325"/>
      <c r="AI110" s="1325"/>
      <c r="AJ110" s="1325"/>
      <c r="AK110" s="1325"/>
      <c r="AL110" s="1325"/>
      <c r="AM110" s="1325"/>
      <c r="AN110" s="1325"/>
      <c r="AO110" s="1325"/>
      <c r="AP110" s="1325"/>
      <c r="AQ110" s="1325"/>
      <c r="AR110" s="1325"/>
      <c r="AS110" s="1325"/>
      <c r="AT110" s="1325"/>
      <c r="AU110" s="1325"/>
      <c r="AV110" s="1325"/>
      <c r="AW110" s="1325"/>
      <c r="AX110" s="1325"/>
      <c r="AY110" s="1325"/>
      <c r="AZ110" s="1325"/>
      <c r="BA110" s="1325"/>
      <c r="BB110" s="1325"/>
      <c r="BC110" s="1325"/>
    </row>
    <row r="111" spans="1:55" s="1" customFormat="1" ht="18.75" customHeight="1">
      <c r="A111" s="3"/>
      <c r="B111" s="3"/>
      <c r="C111" s="637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1325"/>
      <c r="V111" s="1325"/>
      <c r="W111" s="1325"/>
      <c r="X111" s="1325"/>
      <c r="Y111" s="1325"/>
      <c r="Z111" s="1325"/>
      <c r="AA111" s="1325"/>
      <c r="AB111" s="1325"/>
      <c r="AC111" s="1325"/>
      <c r="AD111" s="1325"/>
      <c r="AE111" s="1325"/>
      <c r="AF111" s="1325"/>
      <c r="AG111" s="1325"/>
      <c r="AH111" s="1325"/>
      <c r="AI111" s="1325"/>
      <c r="AJ111" s="1325"/>
      <c r="AK111" s="1325"/>
      <c r="AL111" s="1325"/>
      <c r="AM111" s="1325"/>
      <c r="AN111" s="1325"/>
      <c r="AO111" s="1325"/>
      <c r="AP111" s="1325"/>
      <c r="AQ111" s="1325"/>
      <c r="AR111" s="1325"/>
      <c r="AS111" s="1325"/>
      <c r="AT111" s="1325"/>
      <c r="AU111" s="1325"/>
      <c r="AV111" s="1325"/>
      <c r="AW111" s="1325"/>
      <c r="AX111" s="1325"/>
      <c r="AY111" s="1325"/>
      <c r="AZ111" s="1325"/>
      <c r="BA111" s="1325"/>
      <c r="BB111" s="1325"/>
      <c r="BC111" s="1325"/>
    </row>
    <row r="112" spans="1:55" s="1" customFormat="1" ht="18.75" customHeight="1">
      <c r="A112" s="3"/>
      <c r="B112" s="3"/>
      <c r="C112" s="637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1325"/>
      <c r="V112" s="1325"/>
      <c r="W112" s="1325"/>
      <c r="X112" s="1325"/>
      <c r="Y112" s="1325"/>
      <c r="Z112" s="1325"/>
      <c r="AA112" s="1325"/>
      <c r="AB112" s="1325"/>
      <c r="AC112" s="1325"/>
      <c r="AD112" s="1325"/>
      <c r="AE112" s="1325"/>
      <c r="AF112" s="1325"/>
      <c r="AG112" s="1325"/>
      <c r="AH112" s="1325"/>
      <c r="AI112" s="1325"/>
      <c r="AJ112" s="1325"/>
      <c r="AK112" s="1325"/>
      <c r="AL112" s="1325"/>
      <c r="AM112" s="1325"/>
      <c r="AN112" s="1325"/>
      <c r="AO112" s="1325"/>
      <c r="AP112" s="1325"/>
      <c r="AQ112" s="1325"/>
      <c r="AR112" s="1325"/>
      <c r="AS112" s="1325"/>
      <c r="AT112" s="1325"/>
      <c r="AU112" s="1325"/>
      <c r="AV112" s="1325"/>
      <c r="AW112" s="1325"/>
      <c r="AX112" s="1325"/>
      <c r="AY112" s="1325"/>
      <c r="AZ112" s="1325"/>
      <c r="BA112" s="1325"/>
      <c r="BB112" s="1325"/>
      <c r="BC112" s="1325"/>
    </row>
    <row r="113" spans="1:55" s="1" customFormat="1" ht="18.75" customHeight="1">
      <c r="A113" s="3"/>
      <c r="B113" s="3"/>
      <c r="C113" s="637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1325"/>
      <c r="V113" s="1325"/>
      <c r="W113" s="1325"/>
      <c r="X113" s="1325"/>
      <c r="Y113" s="1325"/>
      <c r="Z113" s="1325"/>
      <c r="AA113" s="1325"/>
      <c r="AB113" s="1325"/>
      <c r="AC113" s="1325"/>
      <c r="AD113" s="1325"/>
      <c r="AE113" s="1325"/>
      <c r="AF113" s="1325"/>
      <c r="AG113" s="1325"/>
      <c r="AH113" s="1325"/>
      <c r="AI113" s="1325"/>
      <c r="AJ113" s="1325"/>
      <c r="AK113" s="1325"/>
      <c r="AL113" s="1325"/>
      <c r="AM113" s="1325"/>
      <c r="AN113" s="1325"/>
      <c r="AO113" s="1325"/>
      <c r="AP113" s="1325"/>
      <c r="AQ113" s="1325"/>
      <c r="AR113" s="1325"/>
      <c r="AS113" s="1325"/>
      <c r="AT113" s="1325"/>
      <c r="AU113" s="1325"/>
      <c r="AV113" s="1325"/>
      <c r="AW113" s="1325"/>
      <c r="AX113" s="1325"/>
      <c r="AY113" s="1325"/>
      <c r="AZ113" s="1325"/>
      <c r="BA113" s="1325"/>
      <c r="BB113" s="1325"/>
      <c r="BC113" s="1325"/>
    </row>
    <row r="114" spans="1:55" s="1" customFormat="1" ht="18.75" customHeight="1">
      <c r="A114" s="3"/>
      <c r="B114" s="3"/>
      <c r="C114" s="637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1325"/>
      <c r="V114" s="1325"/>
      <c r="W114" s="1325"/>
      <c r="X114" s="1325"/>
      <c r="Y114" s="1325"/>
      <c r="Z114" s="1325"/>
      <c r="AA114" s="1325"/>
      <c r="AB114" s="1325"/>
      <c r="AC114" s="1325"/>
      <c r="AD114" s="1325"/>
      <c r="AE114" s="1325"/>
      <c r="AF114" s="1325"/>
      <c r="AG114" s="1325"/>
      <c r="AH114" s="1325"/>
      <c r="AI114" s="1325"/>
      <c r="AJ114" s="1325"/>
      <c r="AK114" s="1325"/>
      <c r="AL114" s="1325"/>
      <c r="AM114" s="1325"/>
      <c r="AN114" s="1325"/>
      <c r="AO114" s="1325"/>
      <c r="AP114" s="1325"/>
      <c r="AQ114" s="1325"/>
      <c r="AR114" s="1325"/>
      <c r="AS114" s="1325"/>
      <c r="AT114" s="1325"/>
      <c r="AU114" s="1325"/>
      <c r="AV114" s="1325"/>
      <c r="AW114" s="1325"/>
      <c r="AX114" s="1325"/>
      <c r="AY114" s="1325"/>
      <c r="AZ114" s="1325"/>
      <c r="BA114" s="1325"/>
      <c r="BB114" s="1325"/>
      <c r="BC114" s="1325"/>
    </row>
    <row r="115" spans="1:55" s="1" customFormat="1" ht="18.75" customHeight="1">
      <c r="A115" s="3"/>
      <c r="B115" s="3"/>
      <c r="C115" s="637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1325"/>
      <c r="V115" s="1325"/>
      <c r="W115" s="1325"/>
      <c r="X115" s="1325"/>
      <c r="Y115" s="1325"/>
      <c r="Z115" s="1325"/>
      <c r="AA115" s="1325"/>
      <c r="AB115" s="1325"/>
      <c r="AC115" s="1325"/>
      <c r="AD115" s="1325"/>
      <c r="AE115" s="1325"/>
      <c r="AF115" s="1325"/>
      <c r="AG115" s="1325"/>
      <c r="AH115" s="1325"/>
      <c r="AI115" s="1325"/>
      <c r="AJ115" s="1325"/>
      <c r="AK115" s="1325"/>
      <c r="AL115" s="1325"/>
      <c r="AM115" s="1325"/>
      <c r="AN115" s="1325"/>
      <c r="AO115" s="1325"/>
      <c r="AP115" s="1325"/>
      <c r="AQ115" s="1325"/>
      <c r="AR115" s="1325"/>
      <c r="AS115" s="1325"/>
      <c r="AT115" s="1325"/>
      <c r="AU115" s="1325"/>
      <c r="AV115" s="1325"/>
      <c r="AW115" s="1325"/>
      <c r="AX115" s="1325"/>
      <c r="AY115" s="1325"/>
      <c r="AZ115" s="1325"/>
      <c r="BA115" s="1325"/>
      <c r="BB115" s="1325"/>
      <c r="BC115" s="1325"/>
    </row>
    <row r="116" spans="1:55" s="1" customFormat="1" ht="18.75" customHeight="1">
      <c r="A116" s="3"/>
      <c r="B116" s="3"/>
      <c r="C116" s="637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1325"/>
      <c r="V116" s="1325"/>
      <c r="W116" s="1325"/>
      <c r="X116" s="1325"/>
      <c r="Y116" s="1325"/>
      <c r="Z116" s="1325"/>
      <c r="AA116" s="1325"/>
      <c r="AB116" s="1325"/>
      <c r="AC116" s="1325"/>
      <c r="AD116" s="1325"/>
      <c r="AE116" s="1325"/>
      <c r="AF116" s="1325"/>
      <c r="AG116" s="1325"/>
      <c r="AH116" s="1325"/>
      <c r="AI116" s="1325"/>
      <c r="AJ116" s="1325"/>
      <c r="AK116" s="1325"/>
      <c r="AL116" s="1325"/>
      <c r="AM116" s="1325"/>
      <c r="AN116" s="1325"/>
      <c r="AO116" s="1325"/>
      <c r="AP116" s="1325"/>
      <c r="AQ116" s="1325"/>
      <c r="AR116" s="1325"/>
      <c r="AS116" s="1325"/>
      <c r="AT116" s="1325"/>
      <c r="AU116" s="1325"/>
      <c r="AV116" s="1325"/>
      <c r="AW116" s="1325"/>
      <c r="AX116" s="1325"/>
      <c r="AY116" s="1325"/>
      <c r="AZ116" s="1325"/>
      <c r="BA116" s="1325"/>
      <c r="BB116" s="1325"/>
      <c r="BC116" s="1325"/>
    </row>
    <row r="117" spans="1:55" s="1" customFormat="1" ht="18.75" customHeight="1">
      <c r="A117" s="3"/>
      <c r="B117" s="3"/>
      <c r="C117" s="637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1325"/>
      <c r="V117" s="1325"/>
      <c r="W117" s="1325"/>
      <c r="X117" s="1325"/>
      <c r="Y117" s="1325"/>
      <c r="Z117" s="1325"/>
      <c r="AA117" s="1325"/>
      <c r="AB117" s="1325"/>
      <c r="AC117" s="1325"/>
      <c r="AD117" s="1325"/>
      <c r="AE117" s="1325"/>
      <c r="AF117" s="1325"/>
      <c r="AG117" s="1325"/>
      <c r="AH117" s="1325"/>
      <c r="AI117" s="1325"/>
      <c r="AJ117" s="1325"/>
      <c r="AK117" s="1325"/>
      <c r="AL117" s="1325"/>
      <c r="AM117" s="1325"/>
      <c r="AN117" s="1325"/>
      <c r="AO117" s="1325"/>
      <c r="AP117" s="1325"/>
      <c r="AQ117" s="1325"/>
      <c r="AR117" s="1325"/>
      <c r="AS117" s="1325"/>
      <c r="AT117" s="1325"/>
      <c r="AU117" s="1325"/>
      <c r="AV117" s="1325"/>
      <c r="AW117" s="1325"/>
      <c r="AX117" s="1325"/>
      <c r="AY117" s="1325"/>
      <c r="AZ117" s="1325"/>
      <c r="BA117" s="1325"/>
      <c r="BB117" s="1325"/>
      <c r="BC117" s="1325"/>
    </row>
    <row r="118" spans="1:55" s="1" customFormat="1" ht="18.75" customHeight="1">
      <c r="A118" s="3"/>
      <c r="B118" s="3"/>
      <c r="C118" s="637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1325"/>
      <c r="V118" s="1325"/>
      <c r="W118" s="1325"/>
      <c r="X118" s="1325"/>
      <c r="Y118" s="1325"/>
      <c r="Z118" s="1325"/>
      <c r="AA118" s="1325"/>
      <c r="AB118" s="1325"/>
      <c r="AC118" s="1325"/>
      <c r="AD118" s="1325"/>
      <c r="AE118" s="1325"/>
      <c r="AF118" s="1325"/>
      <c r="AG118" s="1325"/>
      <c r="AH118" s="1325"/>
      <c r="AI118" s="1325"/>
      <c r="AJ118" s="1325"/>
      <c r="AK118" s="1325"/>
      <c r="AL118" s="1325"/>
      <c r="AM118" s="1325"/>
      <c r="AN118" s="1325"/>
      <c r="AO118" s="1325"/>
      <c r="AP118" s="1325"/>
      <c r="AQ118" s="1325"/>
      <c r="AR118" s="1325"/>
      <c r="AS118" s="1325"/>
      <c r="AT118" s="1325"/>
      <c r="AU118" s="1325"/>
      <c r="AV118" s="1325"/>
      <c r="AW118" s="1325"/>
      <c r="AX118" s="1325"/>
      <c r="AY118" s="1325"/>
      <c r="AZ118" s="1325"/>
      <c r="BA118" s="1325"/>
      <c r="BB118" s="1325"/>
      <c r="BC118" s="1325"/>
    </row>
    <row r="130" spans="3:16">
      <c r="C130" s="642"/>
      <c r="D130"/>
      <c r="E130"/>
      <c r="F130"/>
      <c r="G130"/>
      <c r="H130"/>
      <c r="I130"/>
      <c r="J130"/>
      <c r="K130"/>
      <c r="L130"/>
      <c r="M130"/>
      <c r="N130"/>
      <c r="O130"/>
      <c r="P130"/>
    </row>
    <row r="131" spans="3:16">
      <c r="C131" s="642"/>
      <c r="D131"/>
      <c r="E131"/>
      <c r="F131"/>
      <c r="G131"/>
      <c r="H131"/>
      <c r="I131"/>
      <c r="J131"/>
      <c r="K131"/>
      <c r="L131"/>
      <c r="M131"/>
      <c r="N131"/>
      <c r="O131"/>
      <c r="P131"/>
    </row>
    <row r="132" spans="3:16">
      <c r="C132" s="642"/>
      <c r="D132"/>
      <c r="E132"/>
      <c r="F132"/>
      <c r="G132"/>
      <c r="H132"/>
      <c r="I132"/>
      <c r="J132"/>
      <c r="K132"/>
      <c r="L132"/>
      <c r="M132"/>
      <c r="N132"/>
      <c r="O132"/>
      <c r="P132"/>
    </row>
    <row r="133" spans="3:16">
      <c r="C133" s="642"/>
      <c r="D133"/>
      <c r="E133"/>
      <c r="F133"/>
      <c r="G133"/>
      <c r="H133"/>
      <c r="I133"/>
      <c r="J133"/>
      <c r="K133"/>
      <c r="L133"/>
      <c r="M133"/>
      <c r="N133"/>
      <c r="O133"/>
      <c r="P133"/>
    </row>
    <row r="134" spans="3:16">
      <c r="C134" s="642"/>
      <c r="D134"/>
      <c r="E134"/>
      <c r="F134"/>
      <c r="G134"/>
      <c r="H134"/>
      <c r="I134"/>
      <c r="J134"/>
      <c r="K134"/>
      <c r="L134"/>
      <c r="M134"/>
      <c r="N134"/>
      <c r="O134"/>
      <c r="P134"/>
    </row>
    <row r="135" spans="3:16">
      <c r="C135" s="642"/>
      <c r="D135"/>
      <c r="E135"/>
      <c r="F135"/>
      <c r="G135"/>
      <c r="H135"/>
      <c r="I135"/>
      <c r="J135"/>
      <c r="K135"/>
      <c r="L135"/>
      <c r="M135"/>
      <c r="N135"/>
      <c r="O135"/>
      <c r="P135"/>
    </row>
    <row r="136" spans="3:16">
      <c r="C136" s="642"/>
      <c r="D136"/>
      <c r="E136"/>
      <c r="F136"/>
      <c r="G136"/>
      <c r="H136"/>
      <c r="I136"/>
      <c r="J136"/>
      <c r="K136"/>
      <c r="L136"/>
      <c r="M136"/>
      <c r="N136"/>
      <c r="O136"/>
      <c r="P136"/>
    </row>
    <row r="137" spans="3:16">
      <c r="C137" s="642"/>
      <c r="D137"/>
      <c r="E137"/>
      <c r="F137"/>
      <c r="G137"/>
      <c r="H137"/>
      <c r="I137"/>
      <c r="J137"/>
      <c r="K137"/>
      <c r="L137"/>
      <c r="M137"/>
      <c r="N137"/>
      <c r="O137"/>
      <c r="P137"/>
    </row>
    <row r="138" spans="3:16">
      <c r="C138" s="642"/>
      <c r="D138"/>
      <c r="E138"/>
      <c r="F138"/>
      <c r="G138"/>
      <c r="H138"/>
      <c r="I138"/>
      <c r="J138"/>
      <c r="K138"/>
      <c r="L138"/>
      <c r="M138"/>
      <c r="N138"/>
      <c r="O138"/>
      <c r="P138"/>
    </row>
    <row r="139" spans="3:16">
      <c r="C139" s="642"/>
      <c r="D139"/>
      <c r="E139"/>
      <c r="F139"/>
      <c r="G139"/>
      <c r="H139"/>
      <c r="I139"/>
      <c r="J139"/>
      <c r="K139"/>
      <c r="L139"/>
      <c r="M139"/>
      <c r="N139"/>
      <c r="O139"/>
      <c r="P139"/>
    </row>
    <row r="140" spans="3:16">
      <c r="C140" s="642"/>
      <c r="D140"/>
      <c r="E140"/>
      <c r="F140"/>
      <c r="G140"/>
      <c r="H140"/>
      <c r="I140"/>
      <c r="J140"/>
      <c r="K140"/>
      <c r="L140"/>
      <c r="M140"/>
      <c r="N140"/>
      <c r="O140"/>
      <c r="P140"/>
    </row>
    <row r="141" spans="3:16">
      <c r="C141" s="642"/>
      <c r="D141"/>
      <c r="E141"/>
      <c r="F141"/>
      <c r="G141"/>
      <c r="H141"/>
      <c r="I141"/>
      <c r="J141"/>
      <c r="K141"/>
      <c r="L141"/>
      <c r="M141"/>
      <c r="N141"/>
      <c r="O141"/>
      <c r="P141"/>
    </row>
    <row r="142" spans="3:16">
      <c r="C142" s="642"/>
      <c r="D142"/>
      <c r="E142"/>
      <c r="F142"/>
      <c r="G142"/>
      <c r="H142"/>
      <c r="I142"/>
      <c r="J142"/>
      <c r="K142"/>
      <c r="L142"/>
      <c r="M142"/>
      <c r="N142"/>
      <c r="O142"/>
      <c r="P142"/>
    </row>
    <row r="143" spans="3:16">
      <c r="C143" s="642"/>
      <c r="D143"/>
      <c r="E143"/>
      <c r="F143"/>
      <c r="G143"/>
      <c r="H143"/>
      <c r="I143"/>
      <c r="J143"/>
      <c r="K143"/>
      <c r="L143"/>
      <c r="M143"/>
      <c r="N143"/>
      <c r="O143"/>
      <c r="P143"/>
    </row>
    <row r="144" spans="3:16">
      <c r="C144" s="642"/>
      <c r="D144"/>
      <c r="E144"/>
      <c r="F144"/>
      <c r="G144"/>
      <c r="H144"/>
      <c r="I144"/>
      <c r="J144"/>
      <c r="K144"/>
      <c r="L144"/>
      <c r="M144"/>
      <c r="N144"/>
      <c r="O144"/>
      <c r="P144"/>
    </row>
    <row r="145" spans="3:16">
      <c r="C145" s="642"/>
      <c r="D145"/>
      <c r="E145"/>
      <c r="F145"/>
      <c r="G145"/>
      <c r="H145"/>
      <c r="I145"/>
      <c r="J145"/>
      <c r="K145"/>
      <c r="L145"/>
      <c r="M145"/>
      <c r="N145"/>
      <c r="O145"/>
      <c r="P145"/>
    </row>
    <row r="146" spans="3:16">
      <c r="C146" s="642"/>
      <c r="D146"/>
      <c r="E146"/>
      <c r="F146"/>
      <c r="G146"/>
      <c r="H146"/>
      <c r="I146"/>
      <c r="J146"/>
      <c r="K146"/>
      <c r="L146"/>
      <c r="M146"/>
      <c r="N146"/>
      <c r="O146"/>
      <c r="P146"/>
    </row>
    <row r="147" spans="3:16">
      <c r="C147" s="642"/>
      <c r="D147"/>
      <c r="E147"/>
      <c r="F147"/>
      <c r="G147"/>
      <c r="H147"/>
      <c r="I147"/>
      <c r="J147"/>
      <c r="K147"/>
      <c r="L147"/>
      <c r="M147"/>
      <c r="N147"/>
      <c r="O147"/>
      <c r="P147"/>
    </row>
    <row r="148" spans="3:16">
      <c r="C148" s="642"/>
      <c r="D148"/>
      <c r="E148"/>
      <c r="F148"/>
      <c r="G148"/>
      <c r="H148"/>
      <c r="I148"/>
      <c r="J148"/>
      <c r="K148"/>
      <c r="L148"/>
      <c r="M148"/>
      <c r="N148"/>
      <c r="O148"/>
      <c r="P148"/>
    </row>
    <row r="149" spans="3:16">
      <c r="C149" s="642"/>
      <c r="D149"/>
      <c r="E149"/>
      <c r="F149"/>
      <c r="G149"/>
      <c r="H149"/>
      <c r="I149"/>
      <c r="J149"/>
      <c r="K149"/>
      <c r="L149"/>
      <c r="M149"/>
      <c r="N149"/>
      <c r="O149"/>
      <c r="P149"/>
    </row>
    <row r="150" spans="3:16">
      <c r="C150" s="642"/>
      <c r="D150"/>
      <c r="E150"/>
      <c r="F150"/>
      <c r="G150"/>
      <c r="H150"/>
      <c r="I150"/>
      <c r="J150"/>
      <c r="K150"/>
      <c r="L150"/>
      <c r="M150"/>
      <c r="N150"/>
      <c r="O150"/>
      <c r="P150"/>
    </row>
    <row r="151" spans="3:16">
      <c r="C151" s="642"/>
      <c r="D151"/>
      <c r="E151"/>
      <c r="F151"/>
      <c r="G151"/>
      <c r="H151"/>
      <c r="I151"/>
      <c r="J151"/>
      <c r="K151"/>
      <c r="L151"/>
      <c r="M151"/>
      <c r="N151"/>
      <c r="O151"/>
      <c r="P151"/>
    </row>
    <row r="152" spans="3:16">
      <c r="C152" s="642"/>
      <c r="D152"/>
      <c r="E152"/>
      <c r="F152"/>
      <c r="G152"/>
      <c r="H152"/>
      <c r="I152"/>
      <c r="J152"/>
      <c r="K152"/>
      <c r="L152"/>
      <c r="M152"/>
      <c r="N152"/>
      <c r="O152"/>
      <c r="P152"/>
    </row>
    <row r="153" spans="3:16">
      <c r="C153" s="642"/>
      <c r="D153"/>
      <c r="E153"/>
      <c r="F153"/>
      <c r="G153"/>
      <c r="H153"/>
      <c r="I153"/>
      <c r="J153"/>
      <c r="K153"/>
      <c r="L153"/>
      <c r="M153"/>
      <c r="N153"/>
      <c r="O153"/>
      <c r="P153"/>
    </row>
  </sheetData>
  <mergeCells count="64">
    <mergeCell ref="V35:V62"/>
    <mergeCell ref="W23:W24"/>
    <mergeCell ref="W25:W26"/>
    <mergeCell ref="W28:W29"/>
    <mergeCell ref="W31:W32"/>
    <mergeCell ref="W33:W34"/>
    <mergeCell ref="V1:X1"/>
    <mergeCell ref="V2:V34"/>
    <mergeCell ref="W5:W6"/>
    <mergeCell ref="W9:W10"/>
    <mergeCell ref="W11:W12"/>
    <mergeCell ref="W14:W15"/>
    <mergeCell ref="Q82:Q83"/>
    <mergeCell ref="P42:P43"/>
    <mergeCell ref="H42:H43"/>
    <mergeCell ref="I42:I43"/>
    <mergeCell ref="J42:J43"/>
    <mergeCell ref="K42:K43"/>
    <mergeCell ref="L42:L43"/>
    <mergeCell ref="M42:M43"/>
    <mergeCell ref="N42:N43"/>
    <mergeCell ref="O42:O43"/>
    <mergeCell ref="P82:P83"/>
    <mergeCell ref="M82:M83"/>
    <mergeCell ref="N82:N83"/>
    <mergeCell ref="O82:O83"/>
    <mergeCell ref="H5:H6"/>
    <mergeCell ref="I5:I6"/>
    <mergeCell ref="L5:L6"/>
    <mergeCell ref="M5:M6"/>
    <mergeCell ref="A1:P1"/>
    <mergeCell ref="B5:B6"/>
    <mergeCell ref="C5:C6"/>
    <mergeCell ref="D5:D6"/>
    <mergeCell ref="E5:E6"/>
    <mergeCell ref="P5:P6"/>
    <mergeCell ref="J5:J6"/>
    <mergeCell ref="K5:K6"/>
    <mergeCell ref="N5:N6"/>
    <mergeCell ref="O5:O6"/>
    <mergeCell ref="B37:C37"/>
    <mergeCell ref="F5:F6"/>
    <mergeCell ref="G5:G6"/>
    <mergeCell ref="B42:B43"/>
    <mergeCell ref="C42:C43"/>
    <mergeCell ref="D42:D43"/>
    <mergeCell ref="E42:E43"/>
    <mergeCell ref="F42:F43"/>
    <mergeCell ref="G42:G43"/>
    <mergeCell ref="B35:C36"/>
    <mergeCell ref="B75:C76"/>
    <mergeCell ref="B77:C77"/>
    <mergeCell ref="B82:C83"/>
    <mergeCell ref="D82:D83"/>
    <mergeCell ref="E82:E83"/>
    <mergeCell ref="B84:C85"/>
    <mergeCell ref="J82:J83"/>
    <mergeCell ref="K82:K83"/>
    <mergeCell ref="B86:C86"/>
    <mergeCell ref="L82:L83"/>
    <mergeCell ref="G82:G83"/>
    <mergeCell ref="H82:H83"/>
    <mergeCell ref="F82:F83"/>
    <mergeCell ref="I82:I83"/>
  </mergeCells>
  <conditionalFormatting sqref="D44 D47 D75 D50 D7:D31 D34:D35">
    <cfRule type="cellIs" dxfId="86" priority="124" stopIfTrue="1" operator="equal">
      <formula>"SICN"</formula>
    </cfRule>
    <cfRule type="cellIs" dxfId="85" priority="125" stopIfTrue="1" operator="equal">
      <formula>"SIS"</formula>
    </cfRule>
    <cfRule type="cellIs" dxfId="84" priority="126" stopIfTrue="1" operator="equal">
      <formula>"SS AA"</formula>
    </cfRule>
  </conditionalFormatting>
  <conditionalFormatting sqref="D46">
    <cfRule type="cellIs" dxfId="83" priority="121" stopIfTrue="1" operator="equal">
      <formula>"SICN"</formula>
    </cfRule>
    <cfRule type="cellIs" dxfId="82" priority="122" stopIfTrue="1" operator="equal">
      <formula>"SIS"</formula>
    </cfRule>
    <cfRule type="cellIs" dxfId="81" priority="123" stopIfTrue="1" operator="equal">
      <formula>"SS AA"</formula>
    </cfRule>
  </conditionalFormatting>
  <conditionalFormatting sqref="D59">
    <cfRule type="cellIs" dxfId="80" priority="109" stopIfTrue="1" operator="equal">
      <formula>"SICN"</formula>
    </cfRule>
    <cfRule type="cellIs" dxfId="79" priority="110" stopIfTrue="1" operator="equal">
      <formula>"SIS"</formula>
    </cfRule>
    <cfRule type="cellIs" dxfId="78" priority="111" stopIfTrue="1" operator="equal">
      <formula>"SS AA"</formula>
    </cfRule>
  </conditionalFormatting>
  <conditionalFormatting sqref="D57">
    <cfRule type="cellIs" dxfId="77" priority="58" stopIfTrue="1" operator="equal">
      <formula>"SICN"</formula>
    </cfRule>
    <cfRule type="cellIs" dxfId="76" priority="59" stopIfTrue="1" operator="equal">
      <formula>"SIS"</formula>
    </cfRule>
    <cfRule type="cellIs" dxfId="75" priority="60" stopIfTrue="1" operator="equal">
      <formula>"SS AA"</formula>
    </cfRule>
  </conditionalFormatting>
  <conditionalFormatting sqref="D48:D49">
    <cfRule type="cellIs" dxfId="74" priority="103" stopIfTrue="1" operator="equal">
      <formula>"SICN"</formula>
    </cfRule>
    <cfRule type="cellIs" dxfId="73" priority="104" stopIfTrue="1" operator="equal">
      <formula>"SIS"</formula>
    </cfRule>
    <cfRule type="cellIs" dxfId="72" priority="105" stopIfTrue="1" operator="equal">
      <formula>"SS AA"</formula>
    </cfRule>
  </conditionalFormatting>
  <conditionalFormatting sqref="D71">
    <cfRule type="cellIs" dxfId="71" priority="40" stopIfTrue="1" operator="equal">
      <formula>"SICN"</formula>
    </cfRule>
    <cfRule type="cellIs" dxfId="70" priority="41" stopIfTrue="1" operator="equal">
      <formula>"SIS"</formula>
    </cfRule>
    <cfRule type="cellIs" dxfId="69" priority="42" stopIfTrue="1" operator="equal">
      <formula>"SS AA"</formula>
    </cfRule>
  </conditionalFormatting>
  <conditionalFormatting sqref="D55">
    <cfRule type="cellIs" dxfId="68" priority="97" stopIfTrue="1" operator="equal">
      <formula>"SICN"</formula>
    </cfRule>
    <cfRule type="cellIs" dxfId="67" priority="98" stopIfTrue="1" operator="equal">
      <formula>"SIS"</formula>
    </cfRule>
    <cfRule type="cellIs" dxfId="66" priority="99" stopIfTrue="1" operator="equal">
      <formula>"SS AA"</formula>
    </cfRule>
  </conditionalFormatting>
  <conditionalFormatting sqref="D58">
    <cfRule type="cellIs" dxfId="65" priority="94" stopIfTrue="1" operator="equal">
      <formula>"SICN"</formula>
    </cfRule>
    <cfRule type="cellIs" dxfId="64" priority="95" stopIfTrue="1" operator="equal">
      <formula>"SIS"</formula>
    </cfRule>
    <cfRule type="cellIs" dxfId="63" priority="96" stopIfTrue="1" operator="equal">
      <formula>"SS AA"</formula>
    </cfRule>
  </conditionalFormatting>
  <conditionalFormatting sqref="D68">
    <cfRule type="cellIs" dxfId="62" priority="46" stopIfTrue="1" operator="equal">
      <formula>"SICN"</formula>
    </cfRule>
    <cfRule type="cellIs" dxfId="61" priority="47" stopIfTrue="1" operator="equal">
      <formula>"SIS"</formula>
    </cfRule>
    <cfRule type="cellIs" dxfId="60" priority="48" stopIfTrue="1" operator="equal">
      <formula>"SS AA"</formula>
    </cfRule>
  </conditionalFormatting>
  <conditionalFormatting sqref="D69">
    <cfRule type="cellIs" dxfId="59" priority="85" stopIfTrue="1" operator="equal">
      <formula>"SICN"</formula>
    </cfRule>
    <cfRule type="cellIs" dxfId="58" priority="86" stopIfTrue="1" operator="equal">
      <formula>"SIS"</formula>
    </cfRule>
    <cfRule type="cellIs" dxfId="57" priority="87" stopIfTrue="1" operator="equal">
      <formula>"SS AA"</formula>
    </cfRule>
  </conditionalFormatting>
  <conditionalFormatting sqref="D72">
    <cfRule type="cellIs" dxfId="56" priority="82" stopIfTrue="1" operator="equal">
      <formula>"SICN"</formula>
    </cfRule>
    <cfRule type="cellIs" dxfId="55" priority="83" stopIfTrue="1" operator="equal">
      <formula>"SIS"</formula>
    </cfRule>
    <cfRule type="cellIs" dxfId="54" priority="84" stopIfTrue="1" operator="equal">
      <formula>"SS AA"</formula>
    </cfRule>
  </conditionalFormatting>
  <conditionalFormatting sqref="D67">
    <cfRule type="cellIs" dxfId="53" priority="49" stopIfTrue="1" operator="equal">
      <formula>"SICN"</formula>
    </cfRule>
    <cfRule type="cellIs" dxfId="52" priority="50" stopIfTrue="1" operator="equal">
      <formula>"SIS"</formula>
    </cfRule>
    <cfRule type="cellIs" dxfId="51" priority="51" stopIfTrue="1" operator="equal">
      <formula>"SS AA"</formula>
    </cfRule>
  </conditionalFormatting>
  <conditionalFormatting sqref="D45">
    <cfRule type="cellIs" dxfId="50" priority="76" stopIfTrue="1" operator="equal">
      <formula>"SICN"</formula>
    </cfRule>
    <cfRule type="cellIs" dxfId="49" priority="77" stopIfTrue="1" operator="equal">
      <formula>"SIS"</formula>
    </cfRule>
    <cfRule type="cellIs" dxfId="48" priority="78" stopIfTrue="1" operator="equal">
      <formula>"SS AA"</formula>
    </cfRule>
  </conditionalFormatting>
  <conditionalFormatting sqref="D51">
    <cfRule type="cellIs" dxfId="47" priority="73" stopIfTrue="1" operator="equal">
      <formula>"SICN"</formula>
    </cfRule>
    <cfRule type="cellIs" dxfId="46" priority="74" stopIfTrue="1" operator="equal">
      <formula>"SIS"</formula>
    </cfRule>
    <cfRule type="cellIs" dxfId="45" priority="75" stopIfTrue="1" operator="equal">
      <formula>"SS AA"</formula>
    </cfRule>
  </conditionalFormatting>
  <conditionalFormatting sqref="D52">
    <cfRule type="cellIs" dxfId="44" priority="70" stopIfTrue="1" operator="equal">
      <formula>"SICN"</formula>
    </cfRule>
    <cfRule type="cellIs" dxfId="43" priority="71" stopIfTrue="1" operator="equal">
      <formula>"SIS"</formula>
    </cfRule>
    <cfRule type="cellIs" dxfId="42" priority="72" stopIfTrue="1" operator="equal">
      <formula>"SS AA"</formula>
    </cfRule>
  </conditionalFormatting>
  <conditionalFormatting sqref="D53">
    <cfRule type="cellIs" dxfId="41" priority="67" stopIfTrue="1" operator="equal">
      <formula>"SICN"</formula>
    </cfRule>
    <cfRule type="cellIs" dxfId="40" priority="68" stopIfTrue="1" operator="equal">
      <formula>"SIS"</formula>
    </cfRule>
    <cfRule type="cellIs" dxfId="39" priority="69" stopIfTrue="1" operator="equal">
      <formula>"SS AA"</formula>
    </cfRule>
  </conditionalFormatting>
  <conditionalFormatting sqref="D54">
    <cfRule type="cellIs" dxfId="38" priority="64" stopIfTrue="1" operator="equal">
      <formula>"SICN"</formula>
    </cfRule>
    <cfRule type="cellIs" dxfId="37" priority="65" stopIfTrue="1" operator="equal">
      <formula>"SIS"</formula>
    </cfRule>
    <cfRule type="cellIs" dxfId="36" priority="66" stopIfTrue="1" operator="equal">
      <formula>"SS AA"</formula>
    </cfRule>
  </conditionalFormatting>
  <conditionalFormatting sqref="D56">
    <cfRule type="cellIs" dxfId="35" priority="61" stopIfTrue="1" operator="equal">
      <formula>"SICN"</formula>
    </cfRule>
    <cfRule type="cellIs" dxfId="34" priority="62" stopIfTrue="1" operator="equal">
      <formula>"SIS"</formula>
    </cfRule>
    <cfRule type="cellIs" dxfId="33" priority="63" stopIfTrue="1" operator="equal">
      <formula>"SS AA"</formula>
    </cfRule>
  </conditionalFormatting>
  <conditionalFormatting sqref="D65">
    <cfRule type="cellIs" dxfId="32" priority="55" stopIfTrue="1" operator="equal">
      <formula>"SICN"</formula>
    </cfRule>
    <cfRule type="cellIs" dxfId="31" priority="56" stopIfTrue="1" operator="equal">
      <formula>"SIS"</formula>
    </cfRule>
    <cfRule type="cellIs" dxfId="30" priority="57" stopIfTrue="1" operator="equal">
      <formula>"SS AA"</formula>
    </cfRule>
  </conditionalFormatting>
  <conditionalFormatting sqref="D66">
    <cfRule type="cellIs" dxfId="29" priority="52" stopIfTrue="1" operator="equal">
      <formula>"SICN"</formula>
    </cfRule>
    <cfRule type="cellIs" dxfId="28" priority="53" stopIfTrue="1" operator="equal">
      <formula>"SIS"</formula>
    </cfRule>
    <cfRule type="cellIs" dxfId="27" priority="54" stopIfTrue="1" operator="equal">
      <formula>"SS AA"</formula>
    </cfRule>
  </conditionalFormatting>
  <conditionalFormatting sqref="D70">
    <cfRule type="cellIs" dxfId="26" priority="43" stopIfTrue="1" operator="equal">
      <formula>"SICN"</formula>
    </cfRule>
    <cfRule type="cellIs" dxfId="25" priority="44" stopIfTrue="1" operator="equal">
      <formula>"SIS"</formula>
    </cfRule>
    <cfRule type="cellIs" dxfId="24" priority="45" stopIfTrue="1" operator="equal">
      <formula>"SS AA"</formula>
    </cfRule>
  </conditionalFormatting>
  <conditionalFormatting sqref="D73">
    <cfRule type="cellIs" dxfId="23" priority="37" stopIfTrue="1" operator="equal">
      <formula>"SICN"</formula>
    </cfRule>
    <cfRule type="cellIs" dxfId="22" priority="38" stopIfTrue="1" operator="equal">
      <formula>"SIS"</formula>
    </cfRule>
    <cfRule type="cellIs" dxfId="21" priority="39" stopIfTrue="1" operator="equal">
      <formula>"SS AA"</formula>
    </cfRule>
  </conditionalFormatting>
  <conditionalFormatting sqref="D74">
    <cfRule type="cellIs" dxfId="20" priority="34" stopIfTrue="1" operator="equal">
      <formula>"SICN"</formula>
    </cfRule>
    <cfRule type="cellIs" dxfId="19" priority="35" stopIfTrue="1" operator="equal">
      <formula>"SIS"</formula>
    </cfRule>
    <cfRule type="cellIs" dxfId="18" priority="36" stopIfTrue="1" operator="equal">
      <formula>"SS AA"</formula>
    </cfRule>
  </conditionalFormatting>
  <conditionalFormatting sqref="D60">
    <cfRule type="cellIs" dxfId="17" priority="31" stopIfTrue="1" operator="equal">
      <formula>"SICN"</formula>
    </cfRule>
    <cfRule type="cellIs" dxfId="16" priority="32" stopIfTrue="1" operator="equal">
      <formula>"SIS"</formula>
    </cfRule>
    <cfRule type="cellIs" dxfId="15" priority="33" stopIfTrue="1" operator="equal">
      <formula>"SS AA"</formula>
    </cfRule>
  </conditionalFormatting>
  <conditionalFormatting sqref="D61">
    <cfRule type="cellIs" dxfId="14" priority="19" stopIfTrue="1" operator="equal">
      <formula>"SICN"</formula>
    </cfRule>
    <cfRule type="cellIs" dxfId="13" priority="20" stopIfTrue="1" operator="equal">
      <formula>"SIS"</formula>
    </cfRule>
    <cfRule type="cellIs" dxfId="12" priority="21" stopIfTrue="1" operator="equal">
      <formula>"SS AA"</formula>
    </cfRule>
  </conditionalFormatting>
  <conditionalFormatting sqref="D62">
    <cfRule type="cellIs" dxfId="11" priority="16" stopIfTrue="1" operator="equal">
      <formula>"SICN"</formula>
    </cfRule>
    <cfRule type="cellIs" dxfId="10" priority="17" stopIfTrue="1" operator="equal">
      <formula>"SIS"</formula>
    </cfRule>
    <cfRule type="cellIs" dxfId="9" priority="18" stopIfTrue="1" operator="equal">
      <formula>"SS AA"</formula>
    </cfRule>
  </conditionalFormatting>
  <conditionalFormatting sqref="D63">
    <cfRule type="cellIs" dxfId="8" priority="13" stopIfTrue="1" operator="equal">
      <formula>"SICN"</formula>
    </cfRule>
    <cfRule type="cellIs" dxfId="7" priority="14" stopIfTrue="1" operator="equal">
      <formula>"SIS"</formula>
    </cfRule>
    <cfRule type="cellIs" dxfId="6" priority="15" stopIfTrue="1" operator="equal">
      <formula>"SS AA"</formula>
    </cfRule>
  </conditionalFormatting>
  <conditionalFormatting sqref="D64">
    <cfRule type="cellIs" dxfId="5" priority="10" stopIfTrue="1" operator="equal">
      <formula>"SICN"</formula>
    </cfRule>
    <cfRule type="cellIs" dxfId="4" priority="11" stopIfTrue="1" operator="equal">
      <formula>"SIS"</formula>
    </cfRule>
    <cfRule type="cellIs" dxfId="3" priority="12" stopIfTrue="1" operator="equal">
      <formula>"SS AA"</formula>
    </cfRule>
  </conditionalFormatting>
  <conditionalFormatting sqref="D32:D33">
    <cfRule type="cellIs" dxfId="2" priority="1" stopIfTrue="1" operator="equal">
      <formula>"SICN"</formula>
    </cfRule>
    <cfRule type="cellIs" dxfId="1" priority="2" stopIfTrue="1" operator="equal">
      <formula>"SIS"</formula>
    </cfRule>
    <cfRule type="cellIs" dxfId="0" priority="3" stopIfTrue="1" operator="equal">
      <formula>"SS AA"</formula>
    </cfRule>
  </conditionalFormatting>
  <printOptions horizontalCentered="1"/>
  <pageMargins left="0.78740157480314965" right="0.78740157480314965" top="0.78740157480314965" bottom="0.59055118110236227" header="0" footer="0"/>
  <pageSetup paperSize="9" scale="35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pageSetUpPr fitToPage="1"/>
  </sheetPr>
  <dimension ref="A1:AK159"/>
  <sheetViews>
    <sheetView view="pageBreakPreview" zoomScale="90" zoomScaleNormal="55" zoomScaleSheetLayoutView="90" workbookViewId="0">
      <selection activeCell="T2" sqref="T1:AI1048576"/>
    </sheetView>
  </sheetViews>
  <sheetFormatPr baseColWidth="10" defaultRowHeight="12.75"/>
  <cols>
    <col min="1" max="1" width="2.7109375" style="2" customWidth="1"/>
    <col min="2" max="2" width="5" customWidth="1"/>
    <col min="3" max="3" width="40.85546875" customWidth="1"/>
    <col min="4" max="4" width="12.42578125" customWidth="1"/>
    <col min="5" max="5" width="11.42578125" customWidth="1"/>
    <col min="6" max="6" width="12.140625" customWidth="1"/>
    <col min="7" max="7" width="11.42578125" customWidth="1"/>
    <col min="8" max="8" width="11.85546875" customWidth="1"/>
    <col min="9" max="9" width="13" customWidth="1"/>
    <col min="10" max="11" width="11.42578125" customWidth="1"/>
    <col min="12" max="12" width="12.42578125" customWidth="1"/>
    <col min="13" max="16" width="12.140625" bestFit="1" customWidth="1"/>
    <col min="17" max="17" width="13.42578125" customWidth="1"/>
    <col min="18" max="18" width="2.42578125" style="8" customWidth="1"/>
    <col min="19" max="19" width="8" style="1326" customWidth="1"/>
    <col min="20" max="20" width="11.42578125" style="1326"/>
    <col min="21" max="21" width="21.85546875" style="1326" customWidth="1"/>
    <col min="22" max="35" width="21.85546875" style="1789" customWidth="1"/>
    <col min="36" max="36" width="21.85546875" customWidth="1"/>
  </cols>
  <sheetData>
    <row r="1" spans="1:35" ht="18" customHeight="1">
      <c r="A1" s="1953" t="s">
        <v>160</v>
      </c>
      <c r="B1" s="1953"/>
      <c r="C1" s="1953"/>
      <c r="D1" s="1953"/>
      <c r="E1" s="1953"/>
      <c r="F1" s="1953"/>
      <c r="G1" s="1953"/>
      <c r="H1" s="1953"/>
      <c r="I1" s="1953"/>
      <c r="J1" s="1953"/>
      <c r="K1" s="1953"/>
      <c r="L1" s="1953"/>
      <c r="M1" s="1953"/>
      <c r="N1" s="1953"/>
      <c r="O1" s="1953"/>
      <c r="P1" s="1953"/>
      <c r="R1" s="1025"/>
      <c r="T1" s="2135" t="s">
        <v>258</v>
      </c>
      <c r="U1" s="2136"/>
      <c r="V1" s="2136"/>
      <c r="W1" s="2136"/>
      <c r="X1" s="2136"/>
      <c r="Y1" s="2136"/>
      <c r="Z1" s="2136"/>
      <c r="AA1" s="2136"/>
      <c r="AB1" s="2136"/>
      <c r="AC1" s="2136"/>
      <c r="AD1" s="2136"/>
      <c r="AE1" s="2136"/>
      <c r="AF1" s="2136"/>
      <c r="AG1" s="2136"/>
      <c r="AH1" s="2137"/>
    </row>
    <row r="2" spans="1:35" s="2" customFormat="1" ht="20.25">
      <c r="Q2" s="1026"/>
      <c r="R2" s="1025"/>
      <c r="S2" s="1326"/>
      <c r="T2" s="2138" t="s">
        <v>281</v>
      </c>
      <c r="U2" s="2139" t="s">
        <v>50</v>
      </c>
      <c r="V2" s="1789"/>
      <c r="W2" s="1789"/>
      <c r="X2" s="1789"/>
      <c r="Y2" s="1789"/>
      <c r="Z2" s="1789"/>
      <c r="AA2" s="1789"/>
      <c r="AB2" s="1789"/>
      <c r="AC2" s="1789"/>
      <c r="AD2" s="1789"/>
      <c r="AE2" s="1789"/>
      <c r="AF2" s="1789"/>
      <c r="AG2" s="1789"/>
      <c r="AH2" s="1789"/>
      <c r="AI2" s="1329"/>
    </row>
    <row r="3" spans="1:35" ht="15.75" thickBot="1">
      <c r="A3" s="24"/>
      <c r="B3" s="48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T3" s="2138" t="s">
        <v>318</v>
      </c>
      <c r="U3" s="2139" t="s">
        <v>50</v>
      </c>
    </row>
    <row r="4" spans="1:35" s="1" customFormat="1" ht="18.75" customHeight="1">
      <c r="A4" s="201"/>
      <c r="B4" s="1919" t="s">
        <v>140</v>
      </c>
      <c r="C4" s="1917" t="s">
        <v>1</v>
      </c>
      <c r="D4" s="1944" t="s">
        <v>42</v>
      </c>
      <c r="E4" s="1917" t="s">
        <v>89</v>
      </c>
      <c r="F4" s="1913" t="s">
        <v>90</v>
      </c>
      <c r="G4" s="1913" t="s">
        <v>91</v>
      </c>
      <c r="H4" s="1913" t="s">
        <v>92</v>
      </c>
      <c r="I4" s="1913" t="s">
        <v>93</v>
      </c>
      <c r="J4" s="1913" t="s">
        <v>94</v>
      </c>
      <c r="K4" s="1913" t="s">
        <v>96</v>
      </c>
      <c r="L4" s="1913" t="s">
        <v>97</v>
      </c>
      <c r="M4" s="1913" t="s">
        <v>98</v>
      </c>
      <c r="N4" s="1913" t="s">
        <v>99</v>
      </c>
      <c r="O4" s="1913" t="s">
        <v>100</v>
      </c>
      <c r="P4" s="1913" t="s">
        <v>101</v>
      </c>
      <c r="Q4" s="1678" t="s">
        <v>141</v>
      </c>
      <c r="R4" s="630"/>
      <c r="S4" s="1325"/>
      <c r="T4" s="2138" t="s">
        <v>261</v>
      </c>
      <c r="U4" s="2139" t="s">
        <v>50</v>
      </c>
      <c r="V4" s="1789"/>
      <c r="W4" s="1789"/>
      <c r="X4" s="1789"/>
      <c r="Y4" s="1789"/>
      <c r="Z4" s="1789"/>
      <c r="AA4" s="1789"/>
      <c r="AB4" s="1789"/>
      <c r="AC4" s="1789"/>
      <c r="AD4" s="1789"/>
      <c r="AE4" s="1789"/>
      <c r="AF4" s="1789"/>
      <c r="AG4" s="1789"/>
      <c r="AH4" s="1789"/>
      <c r="AI4" s="1568"/>
    </row>
    <row r="5" spans="1:35" s="1" customFormat="1" ht="18.75" customHeight="1" thickBot="1">
      <c r="A5" s="201"/>
      <c r="B5" s="1920"/>
      <c r="C5" s="1918"/>
      <c r="D5" s="1945"/>
      <c r="E5" s="1918"/>
      <c r="F5" s="1914"/>
      <c r="G5" s="1914"/>
      <c r="H5" s="1914"/>
      <c r="I5" s="1914"/>
      <c r="J5" s="1914"/>
      <c r="K5" s="1914"/>
      <c r="L5" s="1914"/>
      <c r="M5" s="1914"/>
      <c r="N5" s="1914"/>
      <c r="O5" s="1914"/>
      <c r="P5" s="1914"/>
      <c r="Q5" s="1679" t="s">
        <v>69</v>
      </c>
      <c r="R5" s="630"/>
      <c r="S5" s="1325"/>
      <c r="T5" s="2138" t="s">
        <v>291</v>
      </c>
      <c r="U5" s="2139" t="s">
        <v>266</v>
      </c>
      <c r="V5" s="1789"/>
      <c r="W5" s="1789"/>
      <c r="X5" s="1789"/>
      <c r="Y5" s="1789"/>
      <c r="Z5" s="1789"/>
      <c r="AA5" s="1789"/>
      <c r="AB5" s="1789"/>
      <c r="AC5" s="1789"/>
      <c r="AD5" s="1789"/>
      <c r="AE5" s="1789"/>
      <c r="AF5" s="1789"/>
      <c r="AG5" s="1789"/>
      <c r="AH5" s="1789"/>
      <c r="AI5" s="1568"/>
    </row>
    <row r="6" spans="1:35" s="1" customFormat="1" ht="18.75" customHeight="1">
      <c r="A6" s="201"/>
      <c r="B6" s="1462">
        <v>1</v>
      </c>
      <c r="C6" s="12" t="s">
        <v>237</v>
      </c>
      <c r="D6" s="1459" t="s">
        <v>44</v>
      </c>
      <c r="E6" s="391">
        <v>10.941383799999997</v>
      </c>
      <c r="F6" s="71">
        <v>9.2034181000000004</v>
      </c>
      <c r="G6" s="71">
        <v>9.5357506999999995</v>
      </c>
      <c r="H6" s="71">
        <v>8.7825981999999971</v>
      </c>
      <c r="I6" s="71">
        <v>8.8967815999999988</v>
      </c>
      <c r="J6" s="71">
        <v>7.50290090000001</v>
      </c>
      <c r="K6" s="71">
        <v>6.9700542000000025</v>
      </c>
      <c r="L6" s="71">
        <v>7.541704200000007</v>
      </c>
      <c r="M6" s="71">
        <v>8.5998899000000009</v>
      </c>
      <c r="N6" s="71">
        <v>10.394340000000001</v>
      </c>
      <c r="O6" s="71">
        <v>10.578264399999997</v>
      </c>
      <c r="P6" s="72">
        <v>10.716311700000004</v>
      </c>
      <c r="Q6" s="67">
        <f t="shared" ref="Q6:Q37" si="0">SUM(E6:P6)</f>
        <v>109.66339770000002</v>
      </c>
      <c r="R6" s="627"/>
      <c r="S6" s="1325"/>
      <c r="T6" s="2140" t="s">
        <v>330</v>
      </c>
      <c r="U6" s="2141"/>
      <c r="V6" s="2142" t="s">
        <v>263</v>
      </c>
      <c r="W6" s="2143"/>
      <c r="X6" s="2144"/>
      <c r="Y6" s="2143"/>
      <c r="Z6" s="2144"/>
      <c r="AA6" s="2143"/>
      <c r="AB6" s="2143"/>
      <c r="AC6" s="2143"/>
      <c r="AD6" s="2143"/>
      <c r="AE6" s="2143"/>
      <c r="AF6" s="2143"/>
      <c r="AG6" s="2143"/>
      <c r="AH6" s="2145"/>
      <c r="AI6" s="1568"/>
    </row>
    <row r="7" spans="1:35" s="1" customFormat="1" ht="18.75" customHeight="1">
      <c r="A7" s="201"/>
      <c r="B7" s="1463"/>
      <c r="C7" s="12"/>
      <c r="D7" s="1460" t="s">
        <v>45</v>
      </c>
      <c r="E7" s="391">
        <v>10.3877804</v>
      </c>
      <c r="F7" s="65">
        <v>8.3505230000000008</v>
      </c>
      <c r="G7" s="65">
        <v>9.3757790999999973</v>
      </c>
      <c r="H7" s="65">
        <v>8.8903115999999986</v>
      </c>
      <c r="I7" s="65">
        <v>9.0321071999999987</v>
      </c>
      <c r="J7" s="65">
        <v>8.0928683999999986</v>
      </c>
      <c r="K7" s="65">
        <v>8.1590685000000001</v>
      </c>
      <c r="L7" s="65">
        <v>8.3503039000000001</v>
      </c>
      <c r="M7" s="65">
        <v>10.830439999999999</v>
      </c>
      <c r="N7" s="65">
        <v>12.275280899999997</v>
      </c>
      <c r="O7" s="65">
        <v>12.888336099999997</v>
      </c>
      <c r="P7" s="66">
        <v>14.773293200000001</v>
      </c>
      <c r="Q7" s="67">
        <f t="shared" si="0"/>
        <v>121.40609229999997</v>
      </c>
      <c r="R7" s="627"/>
      <c r="S7" s="1325"/>
      <c r="T7" s="2146"/>
      <c r="U7" s="2147"/>
      <c r="V7" s="2148" t="s">
        <v>283</v>
      </c>
      <c r="W7" s="2149"/>
      <c r="X7" s="2150"/>
      <c r="Y7" s="2149"/>
      <c r="Z7" s="2150"/>
      <c r="AA7" s="2149"/>
      <c r="AB7" s="2149"/>
      <c r="AC7" s="2149"/>
      <c r="AD7" s="2149"/>
      <c r="AE7" s="2149"/>
      <c r="AF7" s="2149"/>
      <c r="AG7" s="2149"/>
      <c r="AH7" s="2151"/>
      <c r="AI7" s="1568"/>
    </row>
    <row r="8" spans="1:35" s="1" customFormat="1" ht="18.75" customHeight="1">
      <c r="A8" s="201"/>
      <c r="B8" s="1464"/>
      <c r="C8" s="1465"/>
      <c r="D8" s="74" t="s">
        <v>50</v>
      </c>
      <c r="E8" s="390">
        <v>21.329164200000001</v>
      </c>
      <c r="F8" s="390">
        <v>17.553941100000003</v>
      </c>
      <c r="G8" s="390">
        <v>18.911529800000007</v>
      </c>
      <c r="H8" s="390">
        <v>17.672909799999992</v>
      </c>
      <c r="I8" s="390">
        <v>17.928888800000014</v>
      </c>
      <c r="J8" s="390">
        <v>15.595769300000002</v>
      </c>
      <c r="K8" s="390">
        <v>15.1291227</v>
      </c>
      <c r="L8" s="390">
        <v>15.892008100000002</v>
      </c>
      <c r="M8" s="390">
        <v>19.430329899999997</v>
      </c>
      <c r="N8" s="390">
        <v>22.669620900000002</v>
      </c>
      <c r="O8" s="390">
        <v>23.466600500000013</v>
      </c>
      <c r="P8" s="390">
        <v>25.48960490000001</v>
      </c>
      <c r="Q8" s="69">
        <f t="shared" si="0"/>
        <v>231.06949000000009</v>
      </c>
      <c r="R8" s="627"/>
      <c r="S8" s="1325"/>
      <c r="T8" s="2146"/>
      <c r="U8" s="2147"/>
      <c r="V8" s="2148" t="s">
        <v>290</v>
      </c>
      <c r="W8" s="2149"/>
      <c r="X8" s="2150"/>
      <c r="Y8" s="2149"/>
      <c r="Z8" s="2150"/>
      <c r="AA8" s="2149"/>
      <c r="AB8" s="2149"/>
      <c r="AC8" s="2149"/>
      <c r="AD8" s="2149"/>
      <c r="AE8" s="2149"/>
      <c r="AF8" s="2149"/>
      <c r="AG8" s="2149"/>
      <c r="AH8" s="2151"/>
      <c r="AI8" s="1568"/>
    </row>
    <row r="9" spans="1:35" s="1" customFormat="1" ht="18.75" customHeight="1">
      <c r="A9" s="201"/>
      <c r="B9" s="1462">
        <v>2</v>
      </c>
      <c r="C9" s="12" t="s">
        <v>267</v>
      </c>
      <c r="D9" s="1461" t="s">
        <v>44</v>
      </c>
      <c r="E9" s="526">
        <v>0.19970420000000003</v>
      </c>
      <c r="F9" s="70">
        <v>0.17005290000000001</v>
      </c>
      <c r="G9" s="70">
        <v>0.18989479999999997</v>
      </c>
      <c r="H9" s="70">
        <v>0.1938232</v>
      </c>
      <c r="I9" s="70">
        <v>0.21129499999999998</v>
      </c>
      <c r="J9" s="70">
        <v>0.20226910000000001</v>
      </c>
      <c r="K9" s="70">
        <v>0.21772089999999991</v>
      </c>
      <c r="L9" s="70">
        <v>0.20156899999999997</v>
      </c>
      <c r="M9" s="70">
        <v>0.21355439999999998</v>
      </c>
      <c r="N9" s="70">
        <v>0.21465259999999997</v>
      </c>
      <c r="O9" s="70">
        <v>0.21329380000000006</v>
      </c>
      <c r="P9" s="70">
        <v>0.20657150000000002</v>
      </c>
      <c r="Q9" s="67">
        <f t="shared" si="0"/>
        <v>2.4344014</v>
      </c>
      <c r="R9" s="627"/>
      <c r="S9" s="1325"/>
      <c r="T9" s="2152"/>
      <c r="U9" s="2153"/>
      <c r="V9" s="2154" t="s">
        <v>358</v>
      </c>
      <c r="W9" s="2155" t="s">
        <v>359</v>
      </c>
      <c r="X9" s="2156" t="s">
        <v>360</v>
      </c>
      <c r="Y9" s="2155" t="s">
        <v>361</v>
      </c>
      <c r="Z9" s="2156" t="s">
        <v>362</v>
      </c>
      <c r="AA9" s="2155" t="s">
        <v>363</v>
      </c>
      <c r="AB9" s="2155" t="s">
        <v>364</v>
      </c>
      <c r="AC9" s="2155" t="s">
        <v>365</v>
      </c>
      <c r="AD9" s="2155" t="s">
        <v>366</v>
      </c>
      <c r="AE9" s="2155" t="s">
        <v>367</v>
      </c>
      <c r="AF9" s="2155" t="s">
        <v>368</v>
      </c>
      <c r="AG9" s="2155" t="s">
        <v>357</v>
      </c>
      <c r="AH9" s="2157" t="s">
        <v>50</v>
      </c>
      <c r="AI9" s="1568"/>
    </row>
    <row r="10" spans="1:35" s="1" customFormat="1" ht="18.75" customHeight="1">
      <c r="A10" s="201"/>
      <c r="B10" s="1463"/>
      <c r="C10" s="12"/>
      <c r="D10" s="1460" t="s">
        <v>45</v>
      </c>
      <c r="E10" s="389"/>
      <c r="F10" s="65"/>
      <c r="G10" s="65"/>
      <c r="H10" s="65"/>
      <c r="I10" s="65"/>
      <c r="J10" s="65"/>
      <c r="K10" s="65"/>
      <c r="L10" s="65"/>
      <c r="M10" s="65"/>
      <c r="N10" s="65"/>
      <c r="O10" s="65"/>
      <c r="P10" s="65"/>
      <c r="Q10" s="67">
        <f t="shared" si="0"/>
        <v>0</v>
      </c>
      <c r="R10" s="627"/>
      <c r="S10" s="1325"/>
      <c r="T10" s="2158" t="s">
        <v>237</v>
      </c>
      <c r="U10" s="2159" t="s">
        <v>197</v>
      </c>
      <c r="V10" s="2160">
        <v>10.941383799999997</v>
      </c>
      <c r="W10" s="2161">
        <v>9.2034181000000004</v>
      </c>
      <c r="X10" s="2162">
        <v>9.5357506999999995</v>
      </c>
      <c r="Y10" s="2161">
        <v>8.7825981999999971</v>
      </c>
      <c r="Z10" s="2162">
        <v>8.8967815999999988</v>
      </c>
      <c r="AA10" s="2161">
        <v>7.50290090000001</v>
      </c>
      <c r="AB10" s="2161">
        <v>6.9700542000000025</v>
      </c>
      <c r="AC10" s="2161">
        <v>7.541704200000007</v>
      </c>
      <c r="AD10" s="2161">
        <v>8.5998899000000009</v>
      </c>
      <c r="AE10" s="2161">
        <v>10.394340000000001</v>
      </c>
      <c r="AF10" s="2161">
        <v>10.578264399999997</v>
      </c>
      <c r="AG10" s="2161">
        <v>10.716311700000004</v>
      </c>
      <c r="AH10" s="2163">
        <v>109.66339769999981</v>
      </c>
      <c r="AI10" s="1568"/>
    </row>
    <row r="11" spans="1:35" s="1" customFormat="1" ht="18.75" customHeight="1">
      <c r="A11" s="201"/>
      <c r="B11" s="1464"/>
      <c r="C11" s="1465"/>
      <c r="D11" s="74" t="s">
        <v>50</v>
      </c>
      <c r="E11" s="390">
        <v>0.19970420000000003</v>
      </c>
      <c r="F11" s="390">
        <v>0.17005290000000001</v>
      </c>
      <c r="G11" s="390">
        <v>0.18989479999999997</v>
      </c>
      <c r="H11" s="390">
        <v>0.1938232</v>
      </c>
      <c r="I11" s="390">
        <v>0.21129499999999998</v>
      </c>
      <c r="J11" s="390">
        <v>0.20226910000000001</v>
      </c>
      <c r="K11" s="390">
        <v>0.21772089999999991</v>
      </c>
      <c r="L11" s="390">
        <v>0.20156899999999997</v>
      </c>
      <c r="M11" s="390">
        <v>0.21355439999999998</v>
      </c>
      <c r="N11" s="390">
        <v>0.21465259999999997</v>
      </c>
      <c r="O11" s="390">
        <v>0.21329380000000006</v>
      </c>
      <c r="P11" s="390">
        <v>0.20657150000000002</v>
      </c>
      <c r="Q11" s="69">
        <f t="shared" si="0"/>
        <v>2.4344014</v>
      </c>
      <c r="R11" s="627"/>
      <c r="S11" s="1325"/>
      <c r="T11" s="2164"/>
      <c r="U11" s="2165" t="s">
        <v>196</v>
      </c>
      <c r="V11" s="2166">
        <v>10.3877804</v>
      </c>
      <c r="W11" s="2167">
        <v>8.3505230000000008</v>
      </c>
      <c r="X11" s="2168">
        <v>9.3757790999999973</v>
      </c>
      <c r="Y11" s="2167">
        <v>8.8903115999999986</v>
      </c>
      <c r="Z11" s="2168">
        <v>9.0321071999999987</v>
      </c>
      <c r="AA11" s="2167">
        <v>8.0928683999999986</v>
      </c>
      <c r="AB11" s="2167">
        <v>8.1590685000000001</v>
      </c>
      <c r="AC11" s="2167">
        <v>8.3503039000000001</v>
      </c>
      <c r="AD11" s="2167">
        <v>10.830439999999999</v>
      </c>
      <c r="AE11" s="2167">
        <v>12.275280899999997</v>
      </c>
      <c r="AF11" s="2167">
        <v>12.888336099999997</v>
      </c>
      <c r="AG11" s="2167">
        <v>14.773293200000001</v>
      </c>
      <c r="AH11" s="2169">
        <v>121.40609229999997</v>
      </c>
      <c r="AI11" s="1568"/>
    </row>
    <row r="12" spans="1:35" s="1" customFormat="1" ht="18.75" customHeight="1">
      <c r="A12" s="201"/>
      <c r="B12" s="1466">
        <v>3</v>
      </c>
      <c r="C12" s="12" t="s">
        <v>177</v>
      </c>
      <c r="D12" s="1461" t="s">
        <v>44</v>
      </c>
      <c r="E12" s="391">
        <v>58.382718700000076</v>
      </c>
      <c r="F12" s="71">
        <v>54.786106399999802</v>
      </c>
      <c r="G12" s="71">
        <v>57.09563580000016</v>
      </c>
      <c r="H12" s="71">
        <v>53.333374000000077</v>
      </c>
      <c r="I12" s="71">
        <v>51.276811500000008</v>
      </c>
      <c r="J12" s="71">
        <v>48.28582999999982</v>
      </c>
      <c r="K12" s="71">
        <v>46.960059899999997</v>
      </c>
      <c r="L12" s="71">
        <v>48.653048600000027</v>
      </c>
      <c r="M12" s="71">
        <v>49.629503900000181</v>
      </c>
      <c r="N12" s="71">
        <v>52.597297999999988</v>
      </c>
      <c r="O12" s="71">
        <v>53.772295499999949</v>
      </c>
      <c r="P12" s="72">
        <v>56.348347999999831</v>
      </c>
      <c r="Q12" s="67">
        <f t="shared" si="0"/>
        <v>631.12103029999992</v>
      </c>
      <c r="R12" s="627"/>
      <c r="S12" s="1325"/>
      <c r="T12" s="2170"/>
      <c r="U12" s="2171" t="s">
        <v>50</v>
      </c>
      <c r="V12" s="2172">
        <v>21.329164200000001</v>
      </c>
      <c r="W12" s="2173">
        <v>17.553941100000003</v>
      </c>
      <c r="X12" s="2174">
        <v>18.911529800000007</v>
      </c>
      <c r="Y12" s="2173">
        <v>17.672909799999992</v>
      </c>
      <c r="Z12" s="2174">
        <v>17.928888800000014</v>
      </c>
      <c r="AA12" s="2173">
        <v>15.595769300000002</v>
      </c>
      <c r="AB12" s="2173">
        <v>15.1291227</v>
      </c>
      <c r="AC12" s="2173">
        <v>15.892008100000002</v>
      </c>
      <c r="AD12" s="2173">
        <v>19.430329899999997</v>
      </c>
      <c r="AE12" s="2173">
        <v>22.669620900000002</v>
      </c>
      <c r="AF12" s="2173">
        <v>23.466600500000013</v>
      </c>
      <c r="AG12" s="2173">
        <v>25.48960490000001</v>
      </c>
      <c r="AH12" s="2175">
        <v>231.06949000000029</v>
      </c>
      <c r="AI12" s="1568"/>
    </row>
    <row r="13" spans="1:35" s="1" customFormat="1" ht="18.75" customHeight="1">
      <c r="A13" s="201"/>
      <c r="B13" s="1463"/>
      <c r="C13" s="12"/>
      <c r="D13" s="1460" t="s">
        <v>45</v>
      </c>
      <c r="E13" s="389">
        <v>6.3064546000000004</v>
      </c>
      <c r="F13" s="65">
        <v>5.7918186</v>
      </c>
      <c r="G13" s="65">
        <v>7.6116923999999999</v>
      </c>
      <c r="H13" s="65">
        <v>7.2233896000000009</v>
      </c>
      <c r="I13" s="65">
        <v>6.5091348999999976</v>
      </c>
      <c r="J13" s="65">
        <v>6.0853263999999996</v>
      </c>
      <c r="K13" s="65">
        <v>6.5396093999999998</v>
      </c>
      <c r="L13" s="65">
        <v>6.7653186999999999</v>
      </c>
      <c r="M13" s="65">
        <v>7.8629571000000045</v>
      </c>
      <c r="N13" s="65">
        <v>9.3514592000000025</v>
      </c>
      <c r="O13" s="65">
        <v>9.8736136999999999</v>
      </c>
      <c r="P13" s="66">
        <v>10.113604599999997</v>
      </c>
      <c r="Q13" s="67">
        <f t="shared" si="0"/>
        <v>90.034379200000018</v>
      </c>
      <c r="R13" s="627"/>
      <c r="S13" s="1325"/>
      <c r="T13" s="2170" t="s">
        <v>267</v>
      </c>
      <c r="U13" s="2165" t="s">
        <v>197</v>
      </c>
      <c r="V13" s="2166">
        <v>0.19970420000000003</v>
      </c>
      <c r="W13" s="2167">
        <v>0.17005290000000001</v>
      </c>
      <c r="X13" s="2168">
        <v>0.18989479999999997</v>
      </c>
      <c r="Y13" s="2167">
        <v>0.1938232</v>
      </c>
      <c r="Z13" s="2168">
        <v>0.21129499999999998</v>
      </c>
      <c r="AA13" s="2167">
        <v>0.20226910000000001</v>
      </c>
      <c r="AB13" s="2167">
        <v>0.21772089999999991</v>
      </c>
      <c r="AC13" s="2167">
        <v>0.20156899999999997</v>
      </c>
      <c r="AD13" s="2167">
        <v>0.21355439999999998</v>
      </c>
      <c r="AE13" s="2167">
        <v>0.21465259999999997</v>
      </c>
      <c r="AF13" s="2167">
        <v>0.21329380000000006</v>
      </c>
      <c r="AG13" s="2167">
        <v>0.20657150000000002</v>
      </c>
      <c r="AH13" s="2169">
        <v>2.4344013999999992</v>
      </c>
      <c r="AI13" s="1568"/>
    </row>
    <row r="14" spans="1:35" s="1" customFormat="1" ht="18.75" customHeight="1">
      <c r="A14" s="201"/>
      <c r="B14" s="1464"/>
      <c r="C14" s="1465"/>
      <c r="D14" s="74" t="s">
        <v>50</v>
      </c>
      <c r="E14" s="390">
        <v>64.689173299999936</v>
      </c>
      <c r="F14" s="390">
        <v>60.577925000000072</v>
      </c>
      <c r="G14" s="390">
        <v>64.707328200000063</v>
      </c>
      <c r="H14" s="390">
        <v>60.556763600000217</v>
      </c>
      <c r="I14" s="390">
        <v>57.785946399999922</v>
      </c>
      <c r="J14" s="390">
        <v>54.371156400000224</v>
      </c>
      <c r="K14" s="390">
        <v>53.499669299999958</v>
      </c>
      <c r="L14" s="390">
        <v>55.418367300000014</v>
      </c>
      <c r="M14" s="390">
        <v>57.492461000000077</v>
      </c>
      <c r="N14" s="390">
        <v>61.948757199999939</v>
      </c>
      <c r="O14" s="390">
        <v>63.645909200000006</v>
      </c>
      <c r="P14" s="390">
        <v>66.461952600000004</v>
      </c>
      <c r="Q14" s="69">
        <f t="shared" si="0"/>
        <v>721.15540950000047</v>
      </c>
      <c r="R14" s="627"/>
      <c r="S14" s="1325"/>
      <c r="T14" s="2170"/>
      <c r="U14" s="2165"/>
      <c r="V14" s="2166"/>
      <c r="W14" s="2167"/>
      <c r="X14" s="2168"/>
      <c r="Y14" s="2167"/>
      <c r="Z14" s="2168"/>
      <c r="AA14" s="2167"/>
      <c r="AB14" s="2167"/>
      <c r="AC14" s="2167"/>
      <c r="AD14" s="2167"/>
      <c r="AE14" s="2167"/>
      <c r="AF14" s="2167"/>
      <c r="AG14" s="2167"/>
      <c r="AH14" s="2169"/>
      <c r="AI14" s="1568"/>
    </row>
    <row r="15" spans="1:35" s="1" customFormat="1" ht="18.75" customHeight="1">
      <c r="A15" s="201"/>
      <c r="B15" s="1462">
        <v>4</v>
      </c>
      <c r="C15" s="12" t="s">
        <v>4</v>
      </c>
      <c r="D15" s="1461" t="s">
        <v>44</v>
      </c>
      <c r="E15" s="389">
        <v>61.887159500000017</v>
      </c>
      <c r="F15" s="65">
        <v>56.956723199999502</v>
      </c>
      <c r="G15" s="65">
        <v>62.790787400000198</v>
      </c>
      <c r="H15" s="65">
        <v>62.74426989999985</v>
      </c>
      <c r="I15" s="65">
        <v>63.655716199999873</v>
      </c>
      <c r="J15" s="65">
        <v>62.077604800000145</v>
      </c>
      <c r="K15" s="65">
        <v>61.421041499999724</v>
      </c>
      <c r="L15" s="65">
        <v>63.908703299999772</v>
      </c>
      <c r="M15" s="65">
        <v>64.324833800000363</v>
      </c>
      <c r="N15" s="65">
        <v>65.055042599999936</v>
      </c>
      <c r="O15" s="65">
        <v>63.451743000000448</v>
      </c>
      <c r="P15" s="66">
        <v>65.011868900000096</v>
      </c>
      <c r="Q15" s="67">
        <f t="shared" si="0"/>
        <v>753.28549409999994</v>
      </c>
      <c r="R15" s="627"/>
      <c r="S15" s="1325"/>
      <c r="T15" s="2170"/>
      <c r="U15" s="2171" t="s">
        <v>50</v>
      </c>
      <c r="V15" s="2172">
        <v>0.19970420000000003</v>
      </c>
      <c r="W15" s="2173">
        <v>0.17005290000000001</v>
      </c>
      <c r="X15" s="2174">
        <v>0.18989479999999997</v>
      </c>
      <c r="Y15" s="2173">
        <v>0.1938232</v>
      </c>
      <c r="Z15" s="2174">
        <v>0.21129499999999998</v>
      </c>
      <c r="AA15" s="2173">
        <v>0.20226910000000001</v>
      </c>
      <c r="AB15" s="2173">
        <v>0.21772089999999991</v>
      </c>
      <c r="AC15" s="2173">
        <v>0.20156899999999997</v>
      </c>
      <c r="AD15" s="2173">
        <v>0.21355439999999998</v>
      </c>
      <c r="AE15" s="2173">
        <v>0.21465259999999997</v>
      </c>
      <c r="AF15" s="2173">
        <v>0.21329380000000006</v>
      </c>
      <c r="AG15" s="2173">
        <v>0.20657150000000002</v>
      </c>
      <c r="AH15" s="2175">
        <v>2.4344013999999992</v>
      </c>
      <c r="AI15" s="1568"/>
    </row>
    <row r="16" spans="1:35" s="1" customFormat="1" ht="18.75" customHeight="1">
      <c r="A16" s="201"/>
      <c r="B16" s="1463"/>
      <c r="C16" s="12"/>
      <c r="D16" s="1460" t="s">
        <v>45</v>
      </c>
      <c r="E16" s="389">
        <v>7.1739262000000004</v>
      </c>
      <c r="F16" s="65">
        <v>6.6026560999999981</v>
      </c>
      <c r="G16" s="65">
        <v>6.7606924999999984</v>
      </c>
      <c r="H16" s="65">
        <v>6.4155810999999989</v>
      </c>
      <c r="I16" s="65">
        <v>6.8102666999999988</v>
      </c>
      <c r="J16" s="65">
        <v>6.4982875000000009</v>
      </c>
      <c r="K16" s="65">
        <v>6.7273965999999978</v>
      </c>
      <c r="L16" s="65">
        <v>7.1311739000000003</v>
      </c>
      <c r="M16" s="65">
        <v>6.8829655000000001</v>
      </c>
      <c r="N16" s="65">
        <v>7.5842357999999992</v>
      </c>
      <c r="O16" s="65">
        <v>7.1703231999999959</v>
      </c>
      <c r="P16" s="66">
        <v>7.6285193999999974</v>
      </c>
      <c r="Q16" s="67">
        <f t="shared" si="0"/>
        <v>83.386024499999991</v>
      </c>
      <c r="R16" s="627"/>
      <c r="S16" s="1325"/>
      <c r="T16" s="2170" t="s">
        <v>177</v>
      </c>
      <c r="U16" s="2165" t="s">
        <v>197</v>
      </c>
      <c r="V16" s="2166">
        <v>58.382718700000076</v>
      </c>
      <c r="W16" s="2167">
        <v>54.786106399999802</v>
      </c>
      <c r="X16" s="2168">
        <v>57.09563580000016</v>
      </c>
      <c r="Y16" s="2167">
        <v>53.333374000000077</v>
      </c>
      <c r="Z16" s="2168">
        <v>51.276811500000008</v>
      </c>
      <c r="AA16" s="2167">
        <v>48.28582999999982</v>
      </c>
      <c r="AB16" s="2167">
        <v>46.960059899999997</v>
      </c>
      <c r="AC16" s="2167">
        <v>48.653048600000027</v>
      </c>
      <c r="AD16" s="2167">
        <v>49.629503900000181</v>
      </c>
      <c r="AE16" s="2167">
        <v>52.597297999999988</v>
      </c>
      <c r="AF16" s="2167">
        <v>53.772295499999949</v>
      </c>
      <c r="AG16" s="2167">
        <v>56.348347999999831</v>
      </c>
      <c r="AH16" s="2169">
        <v>631.12103029999025</v>
      </c>
      <c r="AI16" s="1568"/>
    </row>
    <row r="17" spans="1:37" s="1" customFormat="1" ht="18.75" customHeight="1">
      <c r="A17" s="201"/>
      <c r="B17" s="1464"/>
      <c r="C17" s="1465"/>
      <c r="D17" s="74" t="s">
        <v>50</v>
      </c>
      <c r="E17" s="390">
        <v>69.061085699999552</v>
      </c>
      <c r="F17" s="390">
        <v>63.55937930000043</v>
      </c>
      <c r="G17" s="390">
        <v>69.551479900000444</v>
      </c>
      <c r="H17" s="390">
        <v>69.159851000000216</v>
      </c>
      <c r="I17" s="390">
        <v>70.465982899999787</v>
      </c>
      <c r="J17" s="390">
        <v>68.575892299999694</v>
      </c>
      <c r="K17" s="390">
        <v>68.148438099999979</v>
      </c>
      <c r="L17" s="390">
        <v>71.039877200000191</v>
      </c>
      <c r="M17" s="390">
        <v>71.207799299999778</v>
      </c>
      <c r="N17" s="390">
        <v>72.639278399999895</v>
      </c>
      <c r="O17" s="390">
        <v>70.622066199999878</v>
      </c>
      <c r="P17" s="390">
        <v>72.640388299999998</v>
      </c>
      <c r="Q17" s="69">
        <f t="shared" si="0"/>
        <v>836.67151859999979</v>
      </c>
      <c r="R17" s="627"/>
      <c r="S17" s="1325"/>
      <c r="T17" s="2164"/>
      <c r="U17" s="2165" t="s">
        <v>196</v>
      </c>
      <c r="V17" s="2166">
        <v>6.3064546000000004</v>
      </c>
      <c r="W17" s="2167">
        <v>5.7918186</v>
      </c>
      <c r="X17" s="2168">
        <v>7.6116923999999999</v>
      </c>
      <c r="Y17" s="2167">
        <v>7.2233896000000009</v>
      </c>
      <c r="Z17" s="2168">
        <v>6.5091348999999976</v>
      </c>
      <c r="AA17" s="2167">
        <v>6.0853263999999996</v>
      </c>
      <c r="AB17" s="2167">
        <v>6.5396093999999998</v>
      </c>
      <c r="AC17" s="2167">
        <v>6.7653186999999999</v>
      </c>
      <c r="AD17" s="2167">
        <v>7.8629571000000045</v>
      </c>
      <c r="AE17" s="2167">
        <v>9.3514592000000025</v>
      </c>
      <c r="AF17" s="2167">
        <v>9.8736136999999999</v>
      </c>
      <c r="AG17" s="2167">
        <v>10.113604599999997</v>
      </c>
      <c r="AH17" s="2169">
        <v>90.034379200000032</v>
      </c>
      <c r="AI17" s="1568"/>
    </row>
    <row r="18" spans="1:37" s="1" customFormat="1" ht="18.75" customHeight="1">
      <c r="A18" s="201"/>
      <c r="B18" s="1463">
        <v>5</v>
      </c>
      <c r="C18" s="1467" t="s">
        <v>6</v>
      </c>
      <c r="D18" s="1461" t="s">
        <v>44</v>
      </c>
      <c r="E18" s="389">
        <v>0.23808119999999997</v>
      </c>
      <c r="F18" s="65">
        <v>0.24076980000000001</v>
      </c>
      <c r="G18" s="65">
        <v>0.26074919999999996</v>
      </c>
      <c r="H18" s="65">
        <v>0.28660779999999997</v>
      </c>
      <c r="I18" s="65">
        <v>0.28919859999999997</v>
      </c>
      <c r="J18" s="65">
        <v>0.275148</v>
      </c>
      <c r="K18" s="65">
        <v>0.27599079999999998</v>
      </c>
      <c r="L18" s="65">
        <v>0.2938635</v>
      </c>
      <c r="M18" s="65">
        <v>0.27862980000000004</v>
      </c>
      <c r="N18" s="65">
        <v>0.28754999999999997</v>
      </c>
      <c r="O18" s="65">
        <v>0.28862270000000001</v>
      </c>
      <c r="P18" s="65">
        <v>0.28884090000000001</v>
      </c>
      <c r="Q18" s="67">
        <f t="shared" si="0"/>
        <v>3.3040522999999995</v>
      </c>
      <c r="R18" s="627"/>
      <c r="S18" s="1325"/>
      <c r="T18" s="2170"/>
      <c r="U18" s="2171" t="s">
        <v>50</v>
      </c>
      <c r="V18" s="2172">
        <v>64.689173299999936</v>
      </c>
      <c r="W18" s="2173">
        <v>60.577925000000072</v>
      </c>
      <c r="X18" s="2174">
        <v>64.707328200000063</v>
      </c>
      <c r="Y18" s="2173">
        <v>60.556763600000217</v>
      </c>
      <c r="Z18" s="2174">
        <v>57.785946399999922</v>
      </c>
      <c r="AA18" s="2173">
        <v>54.371156400000224</v>
      </c>
      <c r="AB18" s="2173">
        <v>53.499669299999958</v>
      </c>
      <c r="AC18" s="2173">
        <v>55.418367300000014</v>
      </c>
      <c r="AD18" s="2173">
        <v>57.492461000000077</v>
      </c>
      <c r="AE18" s="2173">
        <v>61.948757199999939</v>
      </c>
      <c r="AF18" s="2173">
        <v>63.645909200000006</v>
      </c>
      <c r="AG18" s="2173">
        <v>66.461952600000004</v>
      </c>
      <c r="AH18" s="2175">
        <v>721.15540949999888</v>
      </c>
      <c r="AI18" s="1568"/>
    </row>
    <row r="19" spans="1:37" s="1" customFormat="1" ht="18.75" customHeight="1">
      <c r="A19" s="201"/>
      <c r="B19" s="1463"/>
      <c r="C19" s="12"/>
      <c r="D19" s="1460" t="s">
        <v>45</v>
      </c>
      <c r="E19" s="389"/>
      <c r="F19" s="389"/>
      <c r="G19" s="389"/>
      <c r="H19" s="389"/>
      <c r="I19" s="389"/>
      <c r="J19" s="389"/>
      <c r="K19" s="389"/>
      <c r="L19" s="389"/>
      <c r="M19" s="389"/>
      <c r="N19" s="389"/>
      <c r="O19" s="389"/>
      <c r="P19" s="389"/>
      <c r="Q19" s="67">
        <f t="shared" si="0"/>
        <v>0</v>
      </c>
      <c r="R19" s="627"/>
      <c r="S19" s="1325"/>
      <c r="T19" s="2170" t="s">
        <v>4</v>
      </c>
      <c r="U19" s="2165" t="s">
        <v>197</v>
      </c>
      <c r="V19" s="2166">
        <v>61.887159500000017</v>
      </c>
      <c r="W19" s="2167">
        <v>56.956723199999502</v>
      </c>
      <c r="X19" s="2168">
        <v>62.790787400000198</v>
      </c>
      <c r="Y19" s="2167">
        <v>62.74426989999985</v>
      </c>
      <c r="Z19" s="2168">
        <v>63.655716199999873</v>
      </c>
      <c r="AA19" s="2167">
        <v>62.077604800000145</v>
      </c>
      <c r="AB19" s="2167">
        <v>61.421041499999724</v>
      </c>
      <c r="AC19" s="2167">
        <v>63.908703299999772</v>
      </c>
      <c r="AD19" s="2167">
        <v>64.324833800000363</v>
      </c>
      <c r="AE19" s="2167">
        <v>65.055042599999936</v>
      </c>
      <c r="AF19" s="2167">
        <v>63.451743000000448</v>
      </c>
      <c r="AG19" s="2167">
        <v>65.011868900000096</v>
      </c>
      <c r="AH19" s="2169">
        <v>753.28549409999232</v>
      </c>
      <c r="AI19" s="1568"/>
    </row>
    <row r="20" spans="1:37" s="1" customFormat="1" ht="18.75" customHeight="1">
      <c r="A20" s="201"/>
      <c r="B20" s="1464"/>
      <c r="C20" s="1465"/>
      <c r="D20" s="74" t="s">
        <v>50</v>
      </c>
      <c r="E20" s="390">
        <v>0.23808119999999997</v>
      </c>
      <c r="F20" s="390">
        <v>0.24076980000000001</v>
      </c>
      <c r="G20" s="390">
        <v>0.26074919999999996</v>
      </c>
      <c r="H20" s="390">
        <v>0.28660779999999997</v>
      </c>
      <c r="I20" s="390">
        <v>0.28919859999999997</v>
      </c>
      <c r="J20" s="390">
        <v>0.275148</v>
      </c>
      <c r="K20" s="390">
        <v>0.27599079999999998</v>
      </c>
      <c r="L20" s="390">
        <v>0.2938635</v>
      </c>
      <c r="M20" s="390">
        <v>0.27862980000000004</v>
      </c>
      <c r="N20" s="390">
        <v>0.28754999999999997</v>
      </c>
      <c r="O20" s="390">
        <v>0.28862270000000001</v>
      </c>
      <c r="P20" s="390">
        <v>0.28884090000000001</v>
      </c>
      <c r="Q20" s="69">
        <f t="shared" si="0"/>
        <v>3.3040522999999995</v>
      </c>
      <c r="R20" s="627"/>
      <c r="S20" s="1325"/>
      <c r="T20" s="2164"/>
      <c r="U20" s="2165" t="s">
        <v>196</v>
      </c>
      <c r="V20" s="2166">
        <v>7.1739262000000004</v>
      </c>
      <c r="W20" s="2167">
        <v>6.6026560999999981</v>
      </c>
      <c r="X20" s="2168">
        <v>6.7606924999999984</v>
      </c>
      <c r="Y20" s="2167">
        <v>6.4155810999999989</v>
      </c>
      <c r="Z20" s="2168">
        <v>6.8102666999999988</v>
      </c>
      <c r="AA20" s="2167">
        <v>6.4982875000000009</v>
      </c>
      <c r="AB20" s="2167">
        <v>6.7273965999999978</v>
      </c>
      <c r="AC20" s="2167">
        <v>7.1311739000000003</v>
      </c>
      <c r="AD20" s="2167">
        <v>6.8829655000000001</v>
      </c>
      <c r="AE20" s="2167">
        <v>7.5842357999999992</v>
      </c>
      <c r="AF20" s="2167">
        <v>7.1703231999999959</v>
      </c>
      <c r="AG20" s="2167">
        <v>7.6285193999999974</v>
      </c>
      <c r="AH20" s="2169">
        <v>83.386024499999962</v>
      </c>
      <c r="AI20" s="1568"/>
    </row>
    <row r="21" spans="1:37" s="1" customFormat="1" ht="18.75" customHeight="1">
      <c r="A21" s="201"/>
      <c r="B21" s="1466">
        <v>6</v>
      </c>
      <c r="C21" s="12" t="s">
        <v>8</v>
      </c>
      <c r="D21" s="1461" t="s">
        <v>44</v>
      </c>
      <c r="E21" s="389">
        <v>26.327424600000018</v>
      </c>
      <c r="F21" s="389">
        <v>26.780366799999996</v>
      </c>
      <c r="G21" s="389">
        <v>24.046166700000022</v>
      </c>
      <c r="H21" s="71">
        <v>27.312404709999992</v>
      </c>
      <c r="I21" s="71">
        <v>26.479956209999894</v>
      </c>
      <c r="J21" s="71">
        <v>28.277010899999969</v>
      </c>
      <c r="K21" s="71">
        <v>27.897078289999911</v>
      </c>
      <c r="L21" s="71">
        <v>28.143057189999944</v>
      </c>
      <c r="M21" s="71">
        <v>28.396218789999967</v>
      </c>
      <c r="N21" s="71">
        <v>27.557583289999922</v>
      </c>
      <c r="O21" s="71">
        <v>27.315797310000015</v>
      </c>
      <c r="P21" s="72">
        <v>26.778068699999817</v>
      </c>
      <c r="Q21" s="67">
        <f t="shared" si="0"/>
        <v>325.31113348999946</v>
      </c>
      <c r="R21" s="627"/>
      <c r="S21" s="1325"/>
      <c r="T21" s="2170"/>
      <c r="U21" s="2171" t="s">
        <v>50</v>
      </c>
      <c r="V21" s="2172">
        <v>69.061085699999552</v>
      </c>
      <c r="W21" s="2173">
        <v>63.55937930000043</v>
      </c>
      <c r="X21" s="2174">
        <v>69.551479900000444</v>
      </c>
      <c r="Y21" s="2173">
        <v>69.159851000000216</v>
      </c>
      <c r="Z21" s="2174">
        <v>70.465982899999787</v>
      </c>
      <c r="AA21" s="2173">
        <v>68.575892299999694</v>
      </c>
      <c r="AB21" s="2173">
        <v>68.148438099999979</v>
      </c>
      <c r="AC21" s="2173">
        <v>71.039877200000191</v>
      </c>
      <c r="AD21" s="2173">
        <v>71.207799299999778</v>
      </c>
      <c r="AE21" s="2173">
        <v>72.639278399999895</v>
      </c>
      <c r="AF21" s="2173">
        <v>70.622066199999878</v>
      </c>
      <c r="AG21" s="2173">
        <v>72.640388299999998</v>
      </c>
      <c r="AH21" s="2175">
        <v>836.67151860000718</v>
      </c>
      <c r="AI21" s="1568"/>
    </row>
    <row r="22" spans="1:37" s="1" customFormat="1" ht="18.75" customHeight="1">
      <c r="A22" s="201"/>
      <c r="B22" s="1463"/>
      <c r="C22" s="12"/>
      <c r="D22" s="1460" t="s">
        <v>45</v>
      </c>
      <c r="E22" s="389">
        <v>1.91151513</v>
      </c>
      <c r="F22" s="65">
        <v>1.6116105700000001</v>
      </c>
      <c r="G22" s="65">
        <v>1.8723329799999999</v>
      </c>
      <c r="H22" s="65">
        <v>1.8428224200000001</v>
      </c>
      <c r="I22" s="65">
        <v>1.7103429999999999</v>
      </c>
      <c r="J22" s="65">
        <v>1.9003129000000001</v>
      </c>
      <c r="K22" s="65">
        <v>1.886676</v>
      </c>
      <c r="L22" s="65">
        <v>1.9871908</v>
      </c>
      <c r="M22" s="65">
        <v>1.8120447</v>
      </c>
      <c r="N22" s="65">
        <v>1.7922104000000001</v>
      </c>
      <c r="O22" s="65">
        <v>1.6528175000000001</v>
      </c>
      <c r="P22" s="66">
        <v>1.6904269000000001</v>
      </c>
      <c r="Q22" s="67">
        <f t="shared" si="0"/>
        <v>21.670303299999997</v>
      </c>
      <c r="R22" s="627"/>
      <c r="S22" s="1325"/>
      <c r="T22" s="2170" t="s">
        <v>6</v>
      </c>
      <c r="U22" s="2165" t="s">
        <v>197</v>
      </c>
      <c r="V22" s="2166">
        <v>0.23808119999999997</v>
      </c>
      <c r="W22" s="2167">
        <v>0.24076980000000001</v>
      </c>
      <c r="X22" s="2168">
        <v>0.26074919999999996</v>
      </c>
      <c r="Y22" s="2167">
        <v>0.28660779999999997</v>
      </c>
      <c r="Z22" s="2168">
        <v>0.28919859999999997</v>
      </c>
      <c r="AA22" s="2167">
        <v>0.275148</v>
      </c>
      <c r="AB22" s="2167">
        <v>0.27599079999999998</v>
      </c>
      <c r="AC22" s="2167">
        <v>0.2938635</v>
      </c>
      <c r="AD22" s="2167">
        <v>0.27862980000000004</v>
      </c>
      <c r="AE22" s="2167">
        <v>0.28754999999999997</v>
      </c>
      <c r="AF22" s="2167">
        <v>0.28862270000000001</v>
      </c>
      <c r="AG22" s="2167">
        <v>0.28884090000000001</v>
      </c>
      <c r="AH22" s="2169">
        <v>3.3040523000000013</v>
      </c>
      <c r="AI22" s="1568"/>
    </row>
    <row r="23" spans="1:37" s="1" customFormat="1" ht="18.75" customHeight="1">
      <c r="A23" s="201"/>
      <c r="B23" s="1464"/>
      <c r="C23" s="1465"/>
      <c r="D23" s="74" t="s">
        <v>50</v>
      </c>
      <c r="E23" s="390">
        <v>28.23893973000002</v>
      </c>
      <c r="F23" s="390">
        <v>28.391977369999996</v>
      </c>
      <c r="G23" s="390">
        <v>25.918499680000025</v>
      </c>
      <c r="H23" s="390">
        <v>29.155227129999989</v>
      </c>
      <c r="I23" s="390">
        <v>28.190299210000028</v>
      </c>
      <c r="J23" s="390">
        <v>30.177323800000053</v>
      </c>
      <c r="K23" s="390">
        <v>29.783754289999898</v>
      </c>
      <c r="L23" s="390">
        <v>30.130247990000047</v>
      </c>
      <c r="M23" s="390">
        <v>30.208263489999808</v>
      </c>
      <c r="N23" s="390">
        <v>29.349793690000073</v>
      </c>
      <c r="O23" s="390">
        <v>28.968614810000066</v>
      </c>
      <c r="P23" s="390">
        <v>28.46849559999999</v>
      </c>
      <c r="Q23" s="69">
        <f t="shared" si="0"/>
        <v>346.98143678999998</v>
      </c>
      <c r="R23" s="627"/>
      <c r="S23" s="1325"/>
      <c r="T23" s="2170"/>
      <c r="U23" s="2165"/>
      <c r="V23" s="2166"/>
      <c r="W23" s="2167"/>
      <c r="X23" s="2168"/>
      <c r="Y23" s="2167"/>
      <c r="Z23" s="2168"/>
      <c r="AA23" s="2167"/>
      <c r="AB23" s="2167"/>
      <c r="AC23" s="2167"/>
      <c r="AD23" s="2167"/>
      <c r="AE23" s="2167"/>
      <c r="AF23" s="2167"/>
      <c r="AG23" s="2167"/>
      <c r="AH23" s="2169"/>
      <c r="AI23" s="2176"/>
      <c r="AJ23" s="1030"/>
      <c r="AK23" s="1030"/>
    </row>
    <row r="24" spans="1:37" s="1" customFormat="1" ht="18.75" customHeight="1">
      <c r="A24" s="201"/>
      <c r="B24" s="1466">
        <v>7</v>
      </c>
      <c r="C24" s="12" t="s">
        <v>10</v>
      </c>
      <c r="D24" s="1461" t="s">
        <v>44</v>
      </c>
      <c r="E24" s="389">
        <v>50.954840999999753</v>
      </c>
      <c r="F24" s="65">
        <v>49.750300300000347</v>
      </c>
      <c r="G24" s="65">
        <v>48.853388200000445</v>
      </c>
      <c r="H24" s="65">
        <v>52.5641867000001</v>
      </c>
      <c r="I24" s="65">
        <v>52.164053800000566</v>
      </c>
      <c r="J24" s="65">
        <v>53.549778400000278</v>
      </c>
      <c r="K24" s="65">
        <v>53.451249100000069</v>
      </c>
      <c r="L24" s="65">
        <v>54.278021499999952</v>
      </c>
      <c r="M24" s="65">
        <v>55.556926400000201</v>
      </c>
      <c r="N24" s="65">
        <v>54.680080299999787</v>
      </c>
      <c r="O24" s="65">
        <v>54.691994200000053</v>
      </c>
      <c r="P24" s="66">
        <v>53.515176599999947</v>
      </c>
      <c r="Q24" s="67">
        <f t="shared" si="0"/>
        <v>634.00999650000153</v>
      </c>
      <c r="R24" s="627"/>
      <c r="S24" s="1325"/>
      <c r="T24" s="2170"/>
      <c r="U24" s="2171" t="s">
        <v>50</v>
      </c>
      <c r="V24" s="2172">
        <v>0.23808119999999997</v>
      </c>
      <c r="W24" s="2173">
        <v>0.24076980000000001</v>
      </c>
      <c r="X24" s="2174">
        <v>0.26074919999999996</v>
      </c>
      <c r="Y24" s="2173">
        <v>0.28660779999999997</v>
      </c>
      <c r="Z24" s="2174">
        <v>0.28919859999999997</v>
      </c>
      <c r="AA24" s="2173">
        <v>0.275148</v>
      </c>
      <c r="AB24" s="2173">
        <v>0.27599079999999998</v>
      </c>
      <c r="AC24" s="2173">
        <v>0.2938635</v>
      </c>
      <c r="AD24" s="2173">
        <v>0.27862980000000004</v>
      </c>
      <c r="AE24" s="2173">
        <v>0.28754999999999997</v>
      </c>
      <c r="AF24" s="2173">
        <v>0.28862270000000001</v>
      </c>
      <c r="AG24" s="2173">
        <v>0.28884090000000001</v>
      </c>
      <c r="AH24" s="2175">
        <v>3.3040523000000013</v>
      </c>
      <c r="AI24" s="1568"/>
    </row>
    <row r="25" spans="1:37" s="1" customFormat="1" ht="18.75" customHeight="1">
      <c r="A25" s="201"/>
      <c r="B25" s="1463"/>
      <c r="C25" s="12"/>
      <c r="D25" s="1460" t="s">
        <v>45</v>
      </c>
      <c r="E25" s="389">
        <v>1.8497802999999999</v>
      </c>
      <c r="F25" s="65">
        <v>1.6621966000000001</v>
      </c>
      <c r="G25" s="65">
        <v>1.8510409999999999</v>
      </c>
      <c r="H25" s="65">
        <v>1.8063129999999998</v>
      </c>
      <c r="I25" s="65">
        <v>1.8764261</v>
      </c>
      <c r="J25" s="65">
        <v>1.8352291000000001</v>
      </c>
      <c r="K25" s="65">
        <v>3.3729780000000007</v>
      </c>
      <c r="L25" s="65">
        <v>3.5137155</v>
      </c>
      <c r="M25" s="65">
        <v>3.3623995000000004</v>
      </c>
      <c r="N25" s="65">
        <v>3.6468649999999996</v>
      </c>
      <c r="O25" s="65">
        <v>2.9049002000000002</v>
      </c>
      <c r="P25" s="66">
        <v>2.9438150000000003</v>
      </c>
      <c r="Q25" s="67">
        <f t="shared" si="0"/>
        <v>30.625659300000002</v>
      </c>
      <c r="R25" s="627"/>
      <c r="S25" s="1325"/>
      <c r="T25" s="2170" t="s">
        <v>8</v>
      </c>
      <c r="U25" s="2165" t="s">
        <v>197</v>
      </c>
      <c r="V25" s="2166">
        <v>26.327424600000018</v>
      </c>
      <c r="W25" s="2167">
        <v>26.780366799999996</v>
      </c>
      <c r="X25" s="2168">
        <v>24.046166700000022</v>
      </c>
      <c r="Y25" s="2167">
        <v>27.312404709999992</v>
      </c>
      <c r="Z25" s="2168">
        <v>26.479956209999894</v>
      </c>
      <c r="AA25" s="2167">
        <v>28.277010899999969</v>
      </c>
      <c r="AB25" s="2167">
        <v>27.897078289999911</v>
      </c>
      <c r="AC25" s="2167">
        <v>28.143057189999944</v>
      </c>
      <c r="AD25" s="2167">
        <v>28.396218789999967</v>
      </c>
      <c r="AE25" s="2167">
        <v>27.557583289999922</v>
      </c>
      <c r="AF25" s="2167">
        <v>27.315797310000015</v>
      </c>
      <c r="AG25" s="2167">
        <v>26.778068699999817</v>
      </c>
      <c r="AH25" s="2169">
        <v>325.31113349000032</v>
      </c>
      <c r="AI25" s="1568"/>
    </row>
    <row r="26" spans="1:37" s="1" customFormat="1" ht="18.75" customHeight="1">
      <c r="A26" s="201"/>
      <c r="B26" s="1464"/>
      <c r="C26" s="1465"/>
      <c r="D26" s="74" t="s">
        <v>50</v>
      </c>
      <c r="E26" s="390">
        <v>52.80462129999944</v>
      </c>
      <c r="F26" s="390">
        <v>51.412496900000015</v>
      </c>
      <c r="G26" s="390">
        <v>50.704429200000305</v>
      </c>
      <c r="H26" s="390">
        <v>54.370499699999755</v>
      </c>
      <c r="I26" s="390">
        <v>54.040479900000292</v>
      </c>
      <c r="J26" s="390">
        <v>55.385007500000036</v>
      </c>
      <c r="K26" s="390">
        <v>56.824227099999938</v>
      </c>
      <c r="L26" s="390">
        <v>57.791736999999856</v>
      </c>
      <c r="M26" s="390">
        <v>58.919325900000231</v>
      </c>
      <c r="N26" s="390">
        <v>58.326945300000325</v>
      </c>
      <c r="O26" s="390">
        <v>57.596894399999833</v>
      </c>
      <c r="P26" s="390">
        <v>56.45899160000004</v>
      </c>
      <c r="Q26" s="69">
        <f t="shared" si="0"/>
        <v>664.63565579999999</v>
      </c>
      <c r="R26" s="627"/>
      <c r="S26" s="1325"/>
      <c r="T26" s="2164"/>
      <c r="U26" s="2165" t="s">
        <v>196</v>
      </c>
      <c r="V26" s="2166">
        <v>1.91151513</v>
      </c>
      <c r="W26" s="2167">
        <v>1.6116105700000001</v>
      </c>
      <c r="X26" s="2168">
        <v>1.8723329799999999</v>
      </c>
      <c r="Y26" s="2167">
        <v>1.8428224200000001</v>
      </c>
      <c r="Z26" s="2168">
        <v>1.7103429999999999</v>
      </c>
      <c r="AA26" s="2167">
        <v>1.9003129000000001</v>
      </c>
      <c r="AB26" s="2167">
        <v>1.886676</v>
      </c>
      <c r="AC26" s="2167">
        <v>1.9871908</v>
      </c>
      <c r="AD26" s="2167">
        <v>1.8120447</v>
      </c>
      <c r="AE26" s="2167">
        <v>1.7922104000000001</v>
      </c>
      <c r="AF26" s="2167">
        <v>1.6528175000000001</v>
      </c>
      <c r="AG26" s="2167">
        <v>1.6904269000000001</v>
      </c>
      <c r="AH26" s="2169">
        <v>21.6703033</v>
      </c>
      <c r="AI26" s="1568"/>
    </row>
    <row r="27" spans="1:37" s="1" customFormat="1" ht="18.75" customHeight="1">
      <c r="A27" s="201"/>
      <c r="B27" s="1462">
        <v>8</v>
      </c>
      <c r="C27" s="12" t="s">
        <v>12</v>
      </c>
      <c r="D27" s="1461" t="s">
        <v>44</v>
      </c>
      <c r="E27" s="389">
        <v>23.770999299999989</v>
      </c>
      <c r="F27" s="65">
        <v>21.331893500000032</v>
      </c>
      <c r="G27" s="65">
        <v>23.976244800000011</v>
      </c>
      <c r="H27" s="65">
        <v>23.871173199999973</v>
      </c>
      <c r="I27" s="65">
        <v>24.488185100000031</v>
      </c>
      <c r="J27" s="65">
        <v>23.304104600000002</v>
      </c>
      <c r="K27" s="65">
        <v>23.334519900000011</v>
      </c>
      <c r="L27" s="65">
        <v>24.007247099999951</v>
      </c>
      <c r="M27" s="65">
        <v>25.464410800000007</v>
      </c>
      <c r="N27" s="65">
        <v>25.448586599999985</v>
      </c>
      <c r="O27" s="65">
        <v>24.877212600000028</v>
      </c>
      <c r="P27" s="65">
        <v>24.461488299999974</v>
      </c>
      <c r="Q27" s="67">
        <f t="shared" si="0"/>
        <v>288.33606579999997</v>
      </c>
      <c r="R27" s="627"/>
      <c r="S27" s="1325"/>
      <c r="T27" s="2170"/>
      <c r="U27" s="2171" t="s">
        <v>50</v>
      </c>
      <c r="V27" s="2172">
        <v>28.23893973000002</v>
      </c>
      <c r="W27" s="2173">
        <v>28.391977369999996</v>
      </c>
      <c r="X27" s="2174">
        <v>25.918499680000025</v>
      </c>
      <c r="Y27" s="2173">
        <v>29.155227129999989</v>
      </c>
      <c r="Z27" s="2174">
        <v>28.190299210000028</v>
      </c>
      <c r="AA27" s="2173">
        <v>30.177323800000053</v>
      </c>
      <c r="AB27" s="2173">
        <v>29.783754289999898</v>
      </c>
      <c r="AC27" s="2173">
        <v>30.130247990000047</v>
      </c>
      <c r="AD27" s="2173">
        <v>30.208263489999808</v>
      </c>
      <c r="AE27" s="2173">
        <v>29.349793690000073</v>
      </c>
      <c r="AF27" s="2173">
        <v>28.968614810000066</v>
      </c>
      <c r="AG27" s="2173">
        <v>28.46849559999999</v>
      </c>
      <c r="AH27" s="2175">
        <v>346.98143679000242</v>
      </c>
      <c r="AI27" s="1568"/>
    </row>
    <row r="28" spans="1:37" s="1" customFormat="1" ht="18.75" customHeight="1">
      <c r="A28" s="201"/>
      <c r="B28" s="1463"/>
      <c r="C28" s="12"/>
      <c r="D28" s="1460" t="s">
        <v>45</v>
      </c>
      <c r="E28" s="389">
        <v>0.20376830000000001</v>
      </c>
      <c r="F28" s="389">
        <v>0.18092530000000001</v>
      </c>
      <c r="G28" s="389">
        <v>0.18092530000000001</v>
      </c>
      <c r="H28" s="389">
        <v>0.2031299</v>
      </c>
      <c r="I28" s="389">
        <v>0.21416099999999999</v>
      </c>
      <c r="J28" s="389">
        <v>0.2055111</v>
      </c>
      <c r="K28" s="389">
        <v>0.42263300000000004</v>
      </c>
      <c r="L28" s="389">
        <v>0.4380097</v>
      </c>
      <c r="M28" s="389">
        <v>0.42519099999999999</v>
      </c>
      <c r="N28" s="389">
        <v>0.46006999999999998</v>
      </c>
      <c r="O28" s="389">
        <v>0.42957500000000004</v>
      </c>
      <c r="P28" s="389">
        <v>0.41673389999999999</v>
      </c>
      <c r="Q28" s="67">
        <f t="shared" si="0"/>
        <v>3.7806335</v>
      </c>
      <c r="R28" s="627"/>
      <c r="S28" s="1325"/>
      <c r="T28" s="2170" t="s">
        <v>10</v>
      </c>
      <c r="U28" s="2165" t="s">
        <v>197</v>
      </c>
      <c r="V28" s="2166">
        <v>50.954840999999753</v>
      </c>
      <c r="W28" s="2167">
        <v>49.750300300000347</v>
      </c>
      <c r="X28" s="2168">
        <v>48.853388200000445</v>
      </c>
      <c r="Y28" s="2167">
        <v>52.5641867000001</v>
      </c>
      <c r="Z28" s="2168">
        <v>52.164053800000566</v>
      </c>
      <c r="AA28" s="2167">
        <v>53.549778400000278</v>
      </c>
      <c r="AB28" s="2167">
        <v>53.451249100000069</v>
      </c>
      <c r="AC28" s="2167">
        <v>54.278021499999952</v>
      </c>
      <c r="AD28" s="2167">
        <v>55.556926400000201</v>
      </c>
      <c r="AE28" s="2167">
        <v>54.680080299999787</v>
      </c>
      <c r="AF28" s="2167">
        <v>54.691994200000053</v>
      </c>
      <c r="AG28" s="2167">
        <v>53.515176599999947</v>
      </c>
      <c r="AH28" s="2169">
        <v>634.00999649999926</v>
      </c>
      <c r="AI28" s="1568"/>
    </row>
    <row r="29" spans="1:37" s="1" customFormat="1" ht="18.75" customHeight="1">
      <c r="A29" s="201"/>
      <c r="B29" s="1464"/>
      <c r="C29" s="1465"/>
      <c r="D29" s="74" t="s">
        <v>50</v>
      </c>
      <c r="E29" s="390">
        <v>23.974767600000032</v>
      </c>
      <c r="F29" s="390">
        <v>21.512818800000012</v>
      </c>
      <c r="G29" s="390">
        <v>24.157170099999988</v>
      </c>
      <c r="H29" s="390">
        <v>24.074303099999995</v>
      </c>
      <c r="I29" s="390">
        <v>24.702346100000078</v>
      </c>
      <c r="J29" s="390">
        <v>23.509615700000005</v>
      </c>
      <c r="K29" s="390">
        <v>23.757152900000008</v>
      </c>
      <c r="L29" s="390">
        <v>24.445256799999978</v>
      </c>
      <c r="M29" s="390">
        <v>25.889601800000037</v>
      </c>
      <c r="N29" s="390">
        <v>25.908656599999972</v>
      </c>
      <c r="O29" s="390">
        <v>25.30678760000006</v>
      </c>
      <c r="P29" s="390">
        <v>24.878222200000028</v>
      </c>
      <c r="Q29" s="69">
        <f t="shared" si="0"/>
        <v>292.11669930000022</v>
      </c>
      <c r="R29" s="627"/>
      <c r="S29" s="1325"/>
      <c r="T29" s="2164"/>
      <c r="U29" s="2165" t="s">
        <v>196</v>
      </c>
      <c r="V29" s="2166">
        <v>1.8497802999999999</v>
      </c>
      <c r="W29" s="2167">
        <v>1.6621966000000001</v>
      </c>
      <c r="X29" s="2168">
        <v>1.8510409999999999</v>
      </c>
      <c r="Y29" s="2167">
        <v>1.8063129999999998</v>
      </c>
      <c r="Z29" s="2168">
        <v>1.8764261</v>
      </c>
      <c r="AA29" s="2167">
        <v>1.8352291000000001</v>
      </c>
      <c r="AB29" s="2167">
        <v>3.3729780000000007</v>
      </c>
      <c r="AC29" s="2167">
        <v>3.5137155</v>
      </c>
      <c r="AD29" s="2167">
        <v>3.3623995000000004</v>
      </c>
      <c r="AE29" s="2167">
        <v>3.6468649999999996</v>
      </c>
      <c r="AF29" s="2167">
        <v>2.9049002000000002</v>
      </c>
      <c r="AG29" s="2167">
        <v>2.9438150000000003</v>
      </c>
      <c r="AH29" s="2169">
        <v>30.625659299999999</v>
      </c>
      <c r="AI29" s="1568"/>
    </row>
    <row r="30" spans="1:37" s="1" customFormat="1" ht="18.75" customHeight="1">
      <c r="A30" s="201"/>
      <c r="B30" s="1466">
        <v>9</v>
      </c>
      <c r="C30" s="12" t="s">
        <v>14</v>
      </c>
      <c r="D30" s="1461" t="s">
        <v>44</v>
      </c>
      <c r="E30" s="389">
        <v>68.1084835999999</v>
      </c>
      <c r="F30" s="65">
        <v>61.560711300000058</v>
      </c>
      <c r="G30" s="65">
        <v>68.482639900000564</v>
      </c>
      <c r="H30" s="65">
        <v>68.003403099999744</v>
      </c>
      <c r="I30" s="65">
        <v>70.960123299999537</v>
      </c>
      <c r="J30" s="65">
        <v>69.622589199999993</v>
      </c>
      <c r="K30" s="65">
        <v>71.838566800000038</v>
      </c>
      <c r="L30" s="65">
        <v>70.909309599999446</v>
      </c>
      <c r="M30" s="65">
        <v>70.555443600000814</v>
      </c>
      <c r="N30" s="65">
        <v>72.571435700000563</v>
      </c>
      <c r="O30" s="65">
        <v>70.594684500000383</v>
      </c>
      <c r="P30" s="66">
        <v>72.172665600000698</v>
      </c>
      <c r="Q30" s="67">
        <f t="shared" si="0"/>
        <v>835.38005620000172</v>
      </c>
      <c r="R30" s="627"/>
      <c r="S30" s="1325"/>
      <c r="T30" s="2170"/>
      <c r="U30" s="2171" t="s">
        <v>50</v>
      </c>
      <c r="V30" s="2172">
        <v>52.80462129999944</v>
      </c>
      <c r="W30" s="2173">
        <v>51.412496900000015</v>
      </c>
      <c r="X30" s="2174">
        <v>50.704429200000305</v>
      </c>
      <c r="Y30" s="2173">
        <v>54.370499699999755</v>
      </c>
      <c r="Z30" s="2174">
        <v>54.040479900000292</v>
      </c>
      <c r="AA30" s="2173">
        <v>55.385007500000036</v>
      </c>
      <c r="AB30" s="2173">
        <v>56.824227099999938</v>
      </c>
      <c r="AC30" s="2173">
        <v>57.791736999999856</v>
      </c>
      <c r="AD30" s="2173">
        <v>58.919325900000231</v>
      </c>
      <c r="AE30" s="2173">
        <v>58.326945300000325</v>
      </c>
      <c r="AF30" s="2173">
        <v>57.596894399999833</v>
      </c>
      <c r="AG30" s="2173">
        <v>56.45899160000004</v>
      </c>
      <c r="AH30" s="2175">
        <v>664.6356557999992</v>
      </c>
      <c r="AI30" s="1568"/>
    </row>
    <row r="31" spans="1:37" s="1" customFormat="1" ht="18.75" customHeight="1">
      <c r="A31" s="201"/>
      <c r="B31" s="1463"/>
      <c r="C31" s="12"/>
      <c r="D31" s="1460" t="s">
        <v>45</v>
      </c>
      <c r="E31" s="389">
        <v>0.329905</v>
      </c>
      <c r="F31" s="65">
        <v>0.33010399999999995</v>
      </c>
      <c r="G31" s="65">
        <v>0.49214400000000003</v>
      </c>
      <c r="H31" s="65">
        <v>0.39874100000000001</v>
      </c>
      <c r="I31" s="65">
        <v>0.35593900000000001</v>
      </c>
      <c r="J31" s="65">
        <v>0.37084499999999998</v>
      </c>
      <c r="K31" s="65">
        <v>0.36204899999999995</v>
      </c>
      <c r="L31" s="65">
        <v>0.38628499999999999</v>
      </c>
      <c r="M31" s="65">
        <v>0.42211399999999999</v>
      </c>
      <c r="N31" s="65">
        <v>0.48469500000000004</v>
      </c>
      <c r="O31" s="65">
        <v>0.48840999999999996</v>
      </c>
      <c r="P31" s="66">
        <v>0.59909200000000007</v>
      </c>
      <c r="Q31" s="67">
        <f t="shared" si="0"/>
        <v>5.0203229999999994</v>
      </c>
      <c r="R31" s="627"/>
      <c r="S31" s="1325"/>
      <c r="T31" s="2170" t="s">
        <v>12</v>
      </c>
      <c r="U31" s="2165" t="s">
        <v>197</v>
      </c>
      <c r="V31" s="2166">
        <v>23.770999299999989</v>
      </c>
      <c r="W31" s="2167">
        <v>21.331893500000032</v>
      </c>
      <c r="X31" s="2168">
        <v>23.976244800000011</v>
      </c>
      <c r="Y31" s="2167">
        <v>23.871173199999973</v>
      </c>
      <c r="Z31" s="2168">
        <v>24.488185100000031</v>
      </c>
      <c r="AA31" s="2167">
        <v>23.304104600000002</v>
      </c>
      <c r="AB31" s="2167">
        <v>23.334519900000011</v>
      </c>
      <c r="AC31" s="2167">
        <v>24.007247099999951</v>
      </c>
      <c r="AD31" s="2167">
        <v>25.464410800000007</v>
      </c>
      <c r="AE31" s="2167">
        <v>25.448586599999985</v>
      </c>
      <c r="AF31" s="2167">
        <v>24.877212600000028</v>
      </c>
      <c r="AG31" s="2167">
        <v>24.461488299999974</v>
      </c>
      <c r="AH31" s="2169">
        <v>288.3360657999994</v>
      </c>
      <c r="AI31" s="1568"/>
    </row>
    <row r="32" spans="1:37" s="1" customFormat="1" ht="18.75" customHeight="1">
      <c r="A32" s="201"/>
      <c r="B32" s="1464"/>
      <c r="C32" s="1465"/>
      <c r="D32" s="74" t="s">
        <v>50</v>
      </c>
      <c r="E32" s="390">
        <v>68.438388600000664</v>
      </c>
      <c r="F32" s="390">
        <v>61.890815299999971</v>
      </c>
      <c r="G32" s="390">
        <v>68.974783900000133</v>
      </c>
      <c r="H32" s="390">
        <v>68.402144099999774</v>
      </c>
      <c r="I32" s="390">
        <v>71.316062299999984</v>
      </c>
      <c r="J32" s="390">
        <v>69.993434199999811</v>
      </c>
      <c r="K32" s="390">
        <v>72.200615800000506</v>
      </c>
      <c r="L32" s="390">
        <v>71.295594599999717</v>
      </c>
      <c r="M32" s="390">
        <v>70.977557599999969</v>
      </c>
      <c r="N32" s="390">
        <v>73.056130700000296</v>
      </c>
      <c r="O32" s="390">
        <v>71.083094500000286</v>
      </c>
      <c r="P32" s="390">
        <v>72.771757600000072</v>
      </c>
      <c r="Q32" s="69">
        <f t="shared" si="0"/>
        <v>840.40037920000111</v>
      </c>
      <c r="R32" s="627"/>
      <c r="S32" s="1325"/>
      <c r="T32" s="2164"/>
      <c r="U32" s="2165" t="s">
        <v>196</v>
      </c>
      <c r="V32" s="2166">
        <v>0.20376830000000001</v>
      </c>
      <c r="W32" s="2167">
        <v>0.18092530000000001</v>
      </c>
      <c r="X32" s="2168">
        <v>0.18092530000000001</v>
      </c>
      <c r="Y32" s="2167">
        <v>0.2031299</v>
      </c>
      <c r="Z32" s="2168">
        <v>0.21416099999999999</v>
      </c>
      <c r="AA32" s="2167">
        <v>0.2055111</v>
      </c>
      <c r="AB32" s="2167">
        <v>0.42263300000000004</v>
      </c>
      <c r="AC32" s="2167">
        <v>0.4380097</v>
      </c>
      <c r="AD32" s="2167">
        <v>0.42519099999999999</v>
      </c>
      <c r="AE32" s="2167">
        <v>0.46006999999999998</v>
      </c>
      <c r="AF32" s="2167">
        <v>0.42957500000000004</v>
      </c>
      <c r="AG32" s="2167">
        <v>0.41673389999999999</v>
      </c>
      <c r="AH32" s="2169">
        <v>3.7806335000000004</v>
      </c>
      <c r="AI32" s="1568"/>
    </row>
    <row r="33" spans="1:35" s="1" customFormat="1" ht="18.75" customHeight="1">
      <c r="A33" s="201"/>
      <c r="B33" s="1466">
        <v>10</v>
      </c>
      <c r="C33" s="12" t="s">
        <v>16</v>
      </c>
      <c r="D33" s="1461" t="s">
        <v>44</v>
      </c>
      <c r="E33" s="391">
        <v>85.370467130000321</v>
      </c>
      <c r="F33" s="71">
        <v>79.808229849999933</v>
      </c>
      <c r="G33" s="71">
        <v>87.468685019999654</v>
      </c>
      <c r="H33" s="71">
        <v>82.125896560000001</v>
      </c>
      <c r="I33" s="71">
        <v>79.742268590000435</v>
      </c>
      <c r="J33" s="71">
        <v>76.602580460000041</v>
      </c>
      <c r="K33" s="71">
        <v>74.757022069999906</v>
      </c>
      <c r="L33" s="71">
        <v>72.607312789999796</v>
      </c>
      <c r="M33" s="71">
        <v>71.987760800000117</v>
      </c>
      <c r="N33" s="71">
        <v>75.033165850000145</v>
      </c>
      <c r="O33" s="71">
        <v>76.950928749999747</v>
      </c>
      <c r="P33" s="72">
        <v>81.895009149999851</v>
      </c>
      <c r="Q33" s="67">
        <f t="shared" si="0"/>
        <v>944.34932702000015</v>
      </c>
      <c r="R33" s="627"/>
      <c r="S33" s="1325"/>
      <c r="T33" s="2170"/>
      <c r="U33" s="2171" t="s">
        <v>50</v>
      </c>
      <c r="V33" s="2172">
        <v>23.974767600000032</v>
      </c>
      <c r="W33" s="2173">
        <v>21.512818800000012</v>
      </c>
      <c r="X33" s="2174">
        <v>24.157170099999988</v>
      </c>
      <c r="Y33" s="2173">
        <v>24.074303099999995</v>
      </c>
      <c r="Z33" s="2174">
        <v>24.702346100000078</v>
      </c>
      <c r="AA33" s="2173">
        <v>23.509615700000005</v>
      </c>
      <c r="AB33" s="2173">
        <v>23.757152900000008</v>
      </c>
      <c r="AC33" s="2173">
        <v>24.445256799999978</v>
      </c>
      <c r="AD33" s="2173">
        <v>25.889601800000037</v>
      </c>
      <c r="AE33" s="2173">
        <v>25.908656599999972</v>
      </c>
      <c r="AF33" s="2173">
        <v>25.30678760000006</v>
      </c>
      <c r="AG33" s="2173">
        <v>24.878222200000028</v>
      </c>
      <c r="AH33" s="2175">
        <v>292.11669930000068</v>
      </c>
      <c r="AI33" s="1568"/>
    </row>
    <row r="34" spans="1:35" s="1" customFormat="1" ht="18.75" customHeight="1">
      <c r="A34" s="201"/>
      <c r="B34" s="1463"/>
      <c r="C34" s="12"/>
      <c r="D34" s="1460" t="s">
        <v>45</v>
      </c>
      <c r="E34" s="389">
        <v>36.217025700000001</v>
      </c>
      <c r="F34" s="65">
        <v>32.20301229999999</v>
      </c>
      <c r="G34" s="65">
        <v>36.3566596</v>
      </c>
      <c r="H34" s="65">
        <v>29.418028700000004</v>
      </c>
      <c r="I34" s="65">
        <v>26.632493199999999</v>
      </c>
      <c r="J34" s="65">
        <v>26.788996300000008</v>
      </c>
      <c r="K34" s="65">
        <v>27.058818499999997</v>
      </c>
      <c r="L34" s="65">
        <v>26.563781399999996</v>
      </c>
      <c r="M34" s="65">
        <v>26.991207500000005</v>
      </c>
      <c r="N34" s="65">
        <v>30.5795405</v>
      </c>
      <c r="O34" s="65">
        <v>30.035233999999999</v>
      </c>
      <c r="P34" s="66">
        <v>32.326431899999996</v>
      </c>
      <c r="Q34" s="67">
        <f t="shared" si="0"/>
        <v>361.1712296</v>
      </c>
      <c r="R34" s="627"/>
      <c r="S34" s="1325"/>
      <c r="T34" s="2170" t="s">
        <v>14</v>
      </c>
      <c r="U34" s="2165" t="s">
        <v>197</v>
      </c>
      <c r="V34" s="2166">
        <v>68.1084835999999</v>
      </c>
      <c r="W34" s="2167">
        <v>61.560711300000058</v>
      </c>
      <c r="X34" s="2168">
        <v>68.482639900000564</v>
      </c>
      <c r="Y34" s="2167">
        <v>68.003403099999744</v>
      </c>
      <c r="Z34" s="2168">
        <v>70.960123299999537</v>
      </c>
      <c r="AA34" s="2167">
        <v>69.622589199999993</v>
      </c>
      <c r="AB34" s="2167">
        <v>71.838566800000038</v>
      </c>
      <c r="AC34" s="2167">
        <v>70.909309599999446</v>
      </c>
      <c r="AD34" s="2167">
        <v>70.555443600000814</v>
      </c>
      <c r="AE34" s="2167">
        <v>72.571435700000563</v>
      </c>
      <c r="AF34" s="2167">
        <v>70.594684500000383</v>
      </c>
      <c r="AG34" s="2167">
        <v>72.172665600000698</v>
      </c>
      <c r="AH34" s="2169">
        <v>835.38005620000251</v>
      </c>
      <c r="AI34" s="1568"/>
    </row>
    <row r="35" spans="1:35" s="1" customFormat="1" ht="18.75" customHeight="1">
      <c r="A35" s="201"/>
      <c r="B35" s="1464"/>
      <c r="C35" s="1465"/>
      <c r="D35" s="74" t="s">
        <v>50</v>
      </c>
      <c r="E35" s="390">
        <v>121.58749283000004</v>
      </c>
      <c r="F35" s="390">
        <v>112.0112421500003</v>
      </c>
      <c r="G35" s="390">
        <v>123.82534462000015</v>
      </c>
      <c r="H35" s="390">
        <v>111.54392525999982</v>
      </c>
      <c r="I35" s="390">
        <v>106.37476179000002</v>
      </c>
      <c r="J35" s="390">
        <v>103.39157675999991</v>
      </c>
      <c r="K35" s="390">
        <v>101.81584056999972</v>
      </c>
      <c r="L35" s="390">
        <v>99.171094189999934</v>
      </c>
      <c r="M35" s="390">
        <v>98.978968300000176</v>
      </c>
      <c r="N35" s="390">
        <v>105.61270635000008</v>
      </c>
      <c r="O35" s="390">
        <v>106.98616275000012</v>
      </c>
      <c r="P35" s="390">
        <v>114.2214410499996</v>
      </c>
      <c r="Q35" s="69">
        <f t="shared" si="0"/>
        <v>1305.52055662</v>
      </c>
      <c r="R35" s="627"/>
      <c r="S35" s="1325"/>
      <c r="T35" s="2164"/>
      <c r="U35" s="2165" t="s">
        <v>196</v>
      </c>
      <c r="V35" s="2166">
        <v>0.329905</v>
      </c>
      <c r="W35" s="2167">
        <v>0.33010399999999995</v>
      </c>
      <c r="X35" s="2168">
        <v>0.49214400000000003</v>
      </c>
      <c r="Y35" s="2167">
        <v>0.39874100000000001</v>
      </c>
      <c r="Z35" s="2168">
        <v>0.35593900000000001</v>
      </c>
      <c r="AA35" s="2167">
        <v>0.37084499999999998</v>
      </c>
      <c r="AB35" s="2167">
        <v>0.36204899999999995</v>
      </c>
      <c r="AC35" s="2167">
        <v>0.38628499999999999</v>
      </c>
      <c r="AD35" s="2167">
        <v>0.42211399999999999</v>
      </c>
      <c r="AE35" s="2167">
        <v>0.48469500000000004</v>
      </c>
      <c r="AF35" s="2167">
        <v>0.48840999999999996</v>
      </c>
      <c r="AG35" s="2167">
        <v>0.59909200000000007</v>
      </c>
      <c r="AH35" s="2169">
        <v>5.0203230000000003</v>
      </c>
      <c r="AI35" s="1568"/>
    </row>
    <row r="36" spans="1:35" s="1" customFormat="1" ht="18.75" customHeight="1">
      <c r="A36" s="201"/>
      <c r="B36" s="1466">
        <v>11</v>
      </c>
      <c r="C36" s="12" t="s">
        <v>19</v>
      </c>
      <c r="D36" s="1461" t="s">
        <v>44</v>
      </c>
      <c r="E36" s="391">
        <v>56.736954629999978</v>
      </c>
      <c r="F36" s="71">
        <v>52.569849730000072</v>
      </c>
      <c r="G36" s="71">
        <v>56.230987740000089</v>
      </c>
      <c r="H36" s="71">
        <v>52.240682309999869</v>
      </c>
      <c r="I36" s="71">
        <v>54.284830770000049</v>
      </c>
      <c r="J36" s="71">
        <v>51.843333810000033</v>
      </c>
      <c r="K36" s="71">
        <v>53.073287299999983</v>
      </c>
      <c r="L36" s="71">
        <v>53.082567470000427</v>
      </c>
      <c r="M36" s="71">
        <v>52.837413679999841</v>
      </c>
      <c r="N36" s="71">
        <v>54.147533810000141</v>
      </c>
      <c r="O36" s="71">
        <v>52.957268760000169</v>
      </c>
      <c r="P36" s="72">
        <v>56.768100920000144</v>
      </c>
      <c r="Q36" s="67">
        <f t="shared" si="0"/>
        <v>646.77281093000079</v>
      </c>
      <c r="R36" s="627"/>
      <c r="S36" s="1325"/>
      <c r="T36" s="2170"/>
      <c r="U36" s="2171" t="s">
        <v>50</v>
      </c>
      <c r="V36" s="2172">
        <v>68.438388600000664</v>
      </c>
      <c r="W36" s="2173">
        <v>61.890815299999971</v>
      </c>
      <c r="X36" s="2174">
        <v>68.974783900000133</v>
      </c>
      <c r="Y36" s="2173">
        <v>68.402144099999774</v>
      </c>
      <c r="Z36" s="2174">
        <v>71.316062299999984</v>
      </c>
      <c r="AA36" s="2173">
        <v>69.993434199999811</v>
      </c>
      <c r="AB36" s="2173">
        <v>72.200615800000506</v>
      </c>
      <c r="AC36" s="2173">
        <v>71.295594599999717</v>
      </c>
      <c r="AD36" s="2173">
        <v>70.977557599999969</v>
      </c>
      <c r="AE36" s="2173">
        <v>73.056130700000296</v>
      </c>
      <c r="AF36" s="2173">
        <v>71.083094500000286</v>
      </c>
      <c r="AG36" s="2173">
        <v>72.771757600000072</v>
      </c>
      <c r="AH36" s="2175">
        <v>840.40037920000498</v>
      </c>
      <c r="AI36" s="1568"/>
    </row>
    <row r="37" spans="1:35" s="1" customFormat="1" ht="18.75" customHeight="1">
      <c r="A37" s="201"/>
      <c r="B37" s="1463"/>
      <c r="C37" s="12"/>
      <c r="D37" s="1460" t="s">
        <v>45</v>
      </c>
      <c r="E37" s="389">
        <v>9.0448416999999992</v>
      </c>
      <c r="F37" s="65">
        <v>8.9674939999999985</v>
      </c>
      <c r="G37" s="65">
        <v>9.0319424999999995</v>
      </c>
      <c r="H37" s="65">
        <v>8.2554317000000008</v>
      </c>
      <c r="I37" s="65">
        <v>8.7782828000000013</v>
      </c>
      <c r="J37" s="65">
        <v>8.798525999999999</v>
      </c>
      <c r="K37" s="65">
        <v>8.3565023000000007</v>
      </c>
      <c r="L37" s="65">
        <v>7.8185150999999999</v>
      </c>
      <c r="M37" s="65">
        <v>7.409779799999999</v>
      </c>
      <c r="N37" s="65">
        <v>7.9957898000000007</v>
      </c>
      <c r="O37" s="65">
        <v>8.0602917000000005</v>
      </c>
      <c r="P37" s="66">
        <v>9.4911346999999999</v>
      </c>
      <c r="Q37" s="67">
        <f t="shared" si="0"/>
        <v>102.0085321</v>
      </c>
      <c r="R37" s="627"/>
      <c r="S37" s="1325"/>
      <c r="T37" s="2170" t="s">
        <v>16</v>
      </c>
      <c r="U37" s="2165" t="s">
        <v>197</v>
      </c>
      <c r="V37" s="2166">
        <v>85.370467130000321</v>
      </c>
      <c r="W37" s="2167">
        <v>79.808229849999933</v>
      </c>
      <c r="X37" s="2168">
        <v>87.468685019999654</v>
      </c>
      <c r="Y37" s="2167">
        <v>82.125896560000001</v>
      </c>
      <c r="Z37" s="2168">
        <v>79.742268590000435</v>
      </c>
      <c r="AA37" s="2167">
        <v>76.602580460000041</v>
      </c>
      <c r="AB37" s="2167">
        <v>74.757022069999906</v>
      </c>
      <c r="AC37" s="2167">
        <v>72.607312789999796</v>
      </c>
      <c r="AD37" s="2167">
        <v>71.987760800000117</v>
      </c>
      <c r="AE37" s="2167">
        <v>75.033165850000145</v>
      </c>
      <c r="AF37" s="2167">
        <v>76.950928749999747</v>
      </c>
      <c r="AG37" s="2167">
        <v>81.895009149999851</v>
      </c>
      <c r="AH37" s="2169">
        <v>944.34932701999458</v>
      </c>
      <c r="AI37" s="1568"/>
    </row>
    <row r="38" spans="1:35" s="1" customFormat="1" ht="18.75" customHeight="1">
      <c r="A38" s="201"/>
      <c r="B38" s="1464"/>
      <c r="C38" s="1465"/>
      <c r="D38" s="74" t="s">
        <v>50</v>
      </c>
      <c r="E38" s="390">
        <v>65.781796329999992</v>
      </c>
      <c r="F38" s="390">
        <v>61.537343730000217</v>
      </c>
      <c r="G38" s="390">
        <v>65.262930239999761</v>
      </c>
      <c r="H38" s="390">
        <v>60.496114010000269</v>
      </c>
      <c r="I38" s="390">
        <v>63.063113569999977</v>
      </c>
      <c r="J38" s="390">
        <v>60.641859810000078</v>
      </c>
      <c r="K38" s="390">
        <v>61.429789599999872</v>
      </c>
      <c r="L38" s="390">
        <v>60.901082569999964</v>
      </c>
      <c r="M38" s="390">
        <v>60.247193479999879</v>
      </c>
      <c r="N38" s="390">
        <v>62.143323610000046</v>
      </c>
      <c r="O38" s="390">
        <v>61.017560459999849</v>
      </c>
      <c r="P38" s="390">
        <v>66.259235620000126</v>
      </c>
      <c r="Q38" s="69">
        <f t="shared" ref="Q38:Q69" si="1">SUM(E38:P38)</f>
        <v>748.78134303000002</v>
      </c>
      <c r="R38" s="627"/>
      <c r="S38" s="1325"/>
      <c r="T38" s="2164"/>
      <c r="U38" s="2165" t="s">
        <v>196</v>
      </c>
      <c r="V38" s="2166">
        <v>36.217025700000001</v>
      </c>
      <c r="W38" s="2167">
        <v>32.20301229999999</v>
      </c>
      <c r="X38" s="2168">
        <v>36.3566596</v>
      </c>
      <c r="Y38" s="2167">
        <v>29.418028700000004</v>
      </c>
      <c r="Z38" s="2168">
        <v>26.632493199999999</v>
      </c>
      <c r="AA38" s="2167">
        <v>26.788996300000008</v>
      </c>
      <c r="AB38" s="2167">
        <v>27.058818499999997</v>
      </c>
      <c r="AC38" s="2167">
        <v>26.563781399999996</v>
      </c>
      <c r="AD38" s="2167">
        <v>26.991207500000005</v>
      </c>
      <c r="AE38" s="2167">
        <v>30.5795405</v>
      </c>
      <c r="AF38" s="2167">
        <v>30.035233999999999</v>
      </c>
      <c r="AG38" s="2167">
        <v>32.326431899999996</v>
      </c>
      <c r="AH38" s="2169">
        <v>361.17122960000029</v>
      </c>
      <c r="AI38" s="1568"/>
    </row>
    <row r="39" spans="1:35" s="1" customFormat="1" ht="18.75" customHeight="1">
      <c r="A39" s="201"/>
      <c r="B39" s="1466">
        <v>12</v>
      </c>
      <c r="C39" s="12" t="s">
        <v>20</v>
      </c>
      <c r="D39" s="1461" t="s">
        <v>44</v>
      </c>
      <c r="E39" s="389">
        <v>32.22105329999993</v>
      </c>
      <c r="F39" s="65">
        <v>29.13764110000001</v>
      </c>
      <c r="G39" s="65">
        <v>30.65125180999998</v>
      </c>
      <c r="H39" s="65">
        <v>29.067281270000006</v>
      </c>
      <c r="I39" s="65">
        <v>29.01871135999999</v>
      </c>
      <c r="J39" s="65">
        <v>28.424193940000034</v>
      </c>
      <c r="K39" s="65">
        <v>28.457741370000004</v>
      </c>
      <c r="L39" s="65">
        <v>28.646692820000055</v>
      </c>
      <c r="M39" s="65">
        <v>27.994562289999973</v>
      </c>
      <c r="N39" s="65">
        <v>29.506059690000061</v>
      </c>
      <c r="O39" s="65">
        <v>29.270757619999998</v>
      </c>
      <c r="P39" s="66">
        <v>30.955107340000019</v>
      </c>
      <c r="Q39" s="67">
        <f t="shared" si="1"/>
        <v>353.35105391000008</v>
      </c>
      <c r="R39" s="627"/>
      <c r="S39" s="1325"/>
      <c r="T39" s="2170"/>
      <c r="U39" s="2171" t="s">
        <v>50</v>
      </c>
      <c r="V39" s="2172">
        <v>121.58749283000004</v>
      </c>
      <c r="W39" s="2173">
        <v>112.0112421500003</v>
      </c>
      <c r="X39" s="2174">
        <v>123.82534462000015</v>
      </c>
      <c r="Y39" s="2173">
        <v>111.54392525999982</v>
      </c>
      <c r="Z39" s="2174">
        <v>106.37476179000002</v>
      </c>
      <c r="AA39" s="2173">
        <v>103.39157675999991</v>
      </c>
      <c r="AB39" s="2173">
        <v>101.81584056999972</v>
      </c>
      <c r="AC39" s="2173">
        <v>99.171094189999934</v>
      </c>
      <c r="AD39" s="2173">
        <v>98.978968300000176</v>
      </c>
      <c r="AE39" s="2173">
        <v>105.61270635000008</v>
      </c>
      <c r="AF39" s="2173">
        <v>106.98616275000012</v>
      </c>
      <c r="AG39" s="2173">
        <v>114.2214410499996</v>
      </c>
      <c r="AH39" s="2175">
        <v>1305.5205566199879</v>
      </c>
      <c r="AI39" s="1568"/>
    </row>
    <row r="40" spans="1:35" s="1" customFormat="1" ht="18.75" customHeight="1">
      <c r="A40" s="201"/>
      <c r="B40" s="1463"/>
      <c r="C40" s="12"/>
      <c r="D40" s="1460" t="s">
        <v>45</v>
      </c>
      <c r="E40" s="389">
        <v>2.7157749999999998</v>
      </c>
      <c r="F40" s="389">
        <v>2.5033919999999998</v>
      </c>
      <c r="G40" s="389">
        <v>3.2194899999999995</v>
      </c>
      <c r="H40" s="389">
        <v>3.3823299999999996</v>
      </c>
      <c r="I40" s="389">
        <v>3.1077910000000002</v>
      </c>
      <c r="J40" s="389">
        <v>3.1232879999999996</v>
      </c>
      <c r="K40" s="65">
        <v>3.0436039999999998</v>
      </c>
      <c r="L40" s="65">
        <v>3.3934439999999997</v>
      </c>
      <c r="M40" s="65">
        <v>3.2550229999999996</v>
      </c>
      <c r="N40" s="65">
        <v>3.1331800000000003</v>
      </c>
      <c r="O40" s="65">
        <v>3.7364649999999995</v>
      </c>
      <c r="P40" s="66">
        <v>4.2631820000000005</v>
      </c>
      <c r="Q40" s="67">
        <f t="shared" si="1"/>
        <v>38.876963999999994</v>
      </c>
      <c r="R40" s="627"/>
      <c r="S40" s="1325"/>
      <c r="T40" s="2170" t="s">
        <v>19</v>
      </c>
      <c r="U40" s="2165" t="s">
        <v>197</v>
      </c>
      <c r="V40" s="2166">
        <v>56.736954629999978</v>
      </c>
      <c r="W40" s="2167">
        <v>52.569849730000072</v>
      </c>
      <c r="X40" s="2168">
        <v>56.230987740000089</v>
      </c>
      <c r="Y40" s="2167">
        <v>52.240682309999869</v>
      </c>
      <c r="Z40" s="2168">
        <v>54.284830770000049</v>
      </c>
      <c r="AA40" s="2167">
        <v>51.843333810000033</v>
      </c>
      <c r="AB40" s="2167">
        <v>53.073287299999983</v>
      </c>
      <c r="AC40" s="2167">
        <v>53.082567470000427</v>
      </c>
      <c r="AD40" s="2167">
        <v>52.837413679999841</v>
      </c>
      <c r="AE40" s="2167">
        <v>54.147533810000141</v>
      </c>
      <c r="AF40" s="2167">
        <v>52.957268760000169</v>
      </c>
      <c r="AG40" s="2167">
        <v>56.768100920000144</v>
      </c>
      <c r="AH40" s="2169">
        <v>646.77281093000317</v>
      </c>
      <c r="AI40" s="1568"/>
    </row>
    <row r="41" spans="1:35" s="1" customFormat="1" ht="18.75" customHeight="1">
      <c r="A41" s="201"/>
      <c r="B41" s="1464"/>
      <c r="C41" s="1465"/>
      <c r="D41" s="74" t="s">
        <v>50</v>
      </c>
      <c r="E41" s="390">
        <v>34.936828299999931</v>
      </c>
      <c r="F41" s="390">
        <v>31.641033100000005</v>
      </c>
      <c r="G41" s="390">
        <v>33.870741810000006</v>
      </c>
      <c r="H41" s="390">
        <v>32.44961127000002</v>
      </c>
      <c r="I41" s="390">
        <v>32.126502359999975</v>
      </c>
      <c r="J41" s="390">
        <v>31.547481940000019</v>
      </c>
      <c r="K41" s="390">
        <v>31.501345370000031</v>
      </c>
      <c r="L41" s="390">
        <v>32.040136820000065</v>
      </c>
      <c r="M41" s="390">
        <v>31.249585289999978</v>
      </c>
      <c r="N41" s="390">
        <v>32.639239690000053</v>
      </c>
      <c r="O41" s="390">
        <v>33.00722262</v>
      </c>
      <c r="P41" s="390">
        <v>35.218289340000013</v>
      </c>
      <c r="Q41" s="69">
        <f t="shared" si="1"/>
        <v>392.22801791000006</v>
      </c>
      <c r="R41" s="627"/>
      <c r="S41" s="1325"/>
      <c r="T41" s="2164"/>
      <c r="U41" s="2165" t="s">
        <v>196</v>
      </c>
      <c r="V41" s="2166">
        <v>9.0448416999999992</v>
      </c>
      <c r="W41" s="2167">
        <v>8.9674939999999985</v>
      </c>
      <c r="X41" s="2168">
        <v>9.0319424999999995</v>
      </c>
      <c r="Y41" s="2167">
        <v>8.2554317000000008</v>
      </c>
      <c r="Z41" s="2168">
        <v>8.7782828000000013</v>
      </c>
      <c r="AA41" s="2167">
        <v>8.798525999999999</v>
      </c>
      <c r="AB41" s="2167">
        <v>8.3565023000000007</v>
      </c>
      <c r="AC41" s="2167">
        <v>7.8185150999999999</v>
      </c>
      <c r="AD41" s="2167">
        <v>7.409779799999999</v>
      </c>
      <c r="AE41" s="2167">
        <v>7.9957898000000007</v>
      </c>
      <c r="AF41" s="2167">
        <v>8.0602917000000005</v>
      </c>
      <c r="AG41" s="2167">
        <v>9.4911346999999999</v>
      </c>
      <c r="AH41" s="2169">
        <v>102.00853209999997</v>
      </c>
      <c r="AI41" s="1568"/>
    </row>
    <row r="42" spans="1:35" s="1" customFormat="1" ht="18.75" customHeight="1">
      <c r="A42" s="201"/>
      <c r="B42" s="1466">
        <v>13</v>
      </c>
      <c r="C42" s="1951" t="s">
        <v>268</v>
      </c>
      <c r="D42" s="1461" t="s">
        <v>44</v>
      </c>
      <c r="E42" s="389">
        <v>0.11998120000000001</v>
      </c>
      <c r="F42" s="65">
        <v>9.6717999999999998E-2</v>
      </c>
      <c r="G42" s="65">
        <v>0.10981129999999999</v>
      </c>
      <c r="H42" s="65">
        <v>0.1181249</v>
      </c>
      <c r="I42" s="65">
        <v>0.12442759999999999</v>
      </c>
      <c r="J42" s="65">
        <v>0.1214471</v>
      </c>
      <c r="K42" s="65">
        <v>0.12488210000000001</v>
      </c>
      <c r="L42" s="65">
        <v>0.12657650000000001</v>
      </c>
      <c r="M42" s="65">
        <v>0.12749830000000004</v>
      </c>
      <c r="N42" s="65">
        <v>0.13956249999999998</v>
      </c>
      <c r="O42" s="65">
        <v>0.13773839999999998</v>
      </c>
      <c r="P42" s="65">
        <v>0.13595789999999999</v>
      </c>
      <c r="Q42" s="67">
        <f t="shared" si="1"/>
        <v>1.4827257999999999</v>
      </c>
      <c r="R42" s="627"/>
      <c r="S42" s="1325"/>
      <c r="T42" s="2170"/>
      <c r="U42" s="2171" t="s">
        <v>50</v>
      </c>
      <c r="V42" s="2172">
        <v>65.781796329999992</v>
      </c>
      <c r="W42" s="2173">
        <v>61.537343730000217</v>
      </c>
      <c r="X42" s="2174">
        <v>65.262930239999761</v>
      </c>
      <c r="Y42" s="2173">
        <v>60.496114010000269</v>
      </c>
      <c r="Z42" s="2174">
        <v>63.063113569999977</v>
      </c>
      <c r="AA42" s="2173">
        <v>60.641859810000078</v>
      </c>
      <c r="AB42" s="2173">
        <v>61.429789599999872</v>
      </c>
      <c r="AC42" s="2173">
        <v>60.901082569999964</v>
      </c>
      <c r="AD42" s="2173">
        <v>60.247193479999879</v>
      </c>
      <c r="AE42" s="2173">
        <v>62.143323610000046</v>
      </c>
      <c r="AF42" s="2173">
        <v>61.017560459999849</v>
      </c>
      <c r="AG42" s="2173">
        <v>66.259235620000126</v>
      </c>
      <c r="AH42" s="2175">
        <v>748.78134303001434</v>
      </c>
      <c r="AI42" s="1568"/>
    </row>
    <row r="43" spans="1:35" s="1" customFormat="1" ht="18.75" customHeight="1">
      <c r="A43" s="201"/>
      <c r="B43" s="1463"/>
      <c r="C43" s="1952"/>
      <c r="D43" s="1460" t="s">
        <v>45</v>
      </c>
      <c r="E43" s="389"/>
      <c r="F43" s="389"/>
      <c r="G43" s="389"/>
      <c r="H43" s="389"/>
      <c r="I43" s="389"/>
      <c r="J43" s="389"/>
      <c r="K43" s="389"/>
      <c r="L43" s="389"/>
      <c r="M43" s="389"/>
      <c r="N43" s="389"/>
      <c r="O43" s="389"/>
      <c r="P43" s="389"/>
      <c r="Q43" s="67">
        <f t="shared" si="1"/>
        <v>0</v>
      </c>
      <c r="R43" s="627"/>
      <c r="S43" s="1325"/>
      <c r="T43" s="2170" t="s">
        <v>20</v>
      </c>
      <c r="U43" s="2165" t="s">
        <v>197</v>
      </c>
      <c r="V43" s="2166">
        <v>32.22105329999993</v>
      </c>
      <c r="W43" s="2167">
        <v>29.13764110000001</v>
      </c>
      <c r="X43" s="2168">
        <v>30.65125180999998</v>
      </c>
      <c r="Y43" s="2167">
        <v>29.067281270000006</v>
      </c>
      <c r="Z43" s="2168">
        <v>29.01871135999999</v>
      </c>
      <c r="AA43" s="2167">
        <v>28.424193940000034</v>
      </c>
      <c r="AB43" s="2167">
        <v>28.457741370000004</v>
      </c>
      <c r="AC43" s="2167">
        <v>28.646692820000055</v>
      </c>
      <c r="AD43" s="2167">
        <v>27.994562289999973</v>
      </c>
      <c r="AE43" s="2167">
        <v>29.506059690000061</v>
      </c>
      <c r="AF43" s="2167">
        <v>29.270757619999998</v>
      </c>
      <c r="AG43" s="2167">
        <v>30.955107340000019</v>
      </c>
      <c r="AH43" s="2169">
        <v>353.35105390999888</v>
      </c>
      <c r="AI43" s="1568"/>
    </row>
    <row r="44" spans="1:35" s="1" customFormat="1" ht="18.75" customHeight="1">
      <c r="A44" s="201"/>
      <c r="B44" s="1464"/>
      <c r="C44" s="1465"/>
      <c r="D44" s="74" t="s">
        <v>50</v>
      </c>
      <c r="E44" s="390">
        <v>0.11998120000000001</v>
      </c>
      <c r="F44" s="390">
        <v>9.6717999999999998E-2</v>
      </c>
      <c r="G44" s="390">
        <v>0.10981129999999999</v>
      </c>
      <c r="H44" s="390">
        <v>0.1181249</v>
      </c>
      <c r="I44" s="390">
        <v>0.12442759999999999</v>
      </c>
      <c r="J44" s="390">
        <v>0.1214471</v>
      </c>
      <c r="K44" s="390">
        <v>0.12488210000000001</v>
      </c>
      <c r="L44" s="390">
        <v>0.12657650000000001</v>
      </c>
      <c r="M44" s="390">
        <v>0.12749830000000004</v>
      </c>
      <c r="N44" s="390">
        <v>0.13956249999999998</v>
      </c>
      <c r="O44" s="390">
        <v>0.13773839999999998</v>
      </c>
      <c r="P44" s="390">
        <v>0.13595789999999999</v>
      </c>
      <c r="Q44" s="69">
        <f t="shared" si="1"/>
        <v>1.4827257999999999</v>
      </c>
      <c r="R44" s="627"/>
      <c r="S44" s="1325"/>
      <c r="T44" s="2164"/>
      <c r="U44" s="2165" t="s">
        <v>196</v>
      </c>
      <c r="V44" s="2166">
        <v>2.7157749999999998</v>
      </c>
      <c r="W44" s="2167">
        <v>2.5033919999999998</v>
      </c>
      <c r="X44" s="2168">
        <v>3.2194899999999995</v>
      </c>
      <c r="Y44" s="2167">
        <v>3.3823299999999996</v>
      </c>
      <c r="Z44" s="2168">
        <v>3.1077910000000002</v>
      </c>
      <c r="AA44" s="2167">
        <v>3.1232879999999996</v>
      </c>
      <c r="AB44" s="2167">
        <v>3.0436039999999998</v>
      </c>
      <c r="AC44" s="2167">
        <v>3.3934439999999997</v>
      </c>
      <c r="AD44" s="2167">
        <v>3.2550229999999996</v>
      </c>
      <c r="AE44" s="2167">
        <v>3.1331800000000003</v>
      </c>
      <c r="AF44" s="2167">
        <v>3.7364649999999995</v>
      </c>
      <c r="AG44" s="2167">
        <v>4.2631820000000005</v>
      </c>
      <c r="AH44" s="2169">
        <v>38.876963999999973</v>
      </c>
      <c r="AI44" s="1568"/>
    </row>
    <row r="45" spans="1:35" s="1" customFormat="1" ht="18.75" customHeight="1">
      <c r="A45" s="201"/>
      <c r="B45" s="1466">
        <v>14</v>
      </c>
      <c r="C45" s="1951" t="s">
        <v>269</v>
      </c>
      <c r="D45" s="1461" t="s">
        <v>44</v>
      </c>
      <c r="E45" s="389">
        <v>0.26697010000000004</v>
      </c>
      <c r="F45" s="65">
        <v>0.24490119999999996</v>
      </c>
      <c r="G45" s="65">
        <v>0.26819220000000005</v>
      </c>
      <c r="H45" s="65">
        <v>0.29553440000000009</v>
      </c>
      <c r="I45" s="65">
        <v>0.30807120000000005</v>
      </c>
      <c r="J45" s="65">
        <v>0.29562080000000018</v>
      </c>
      <c r="K45" s="65">
        <v>0.29020349999999995</v>
      </c>
      <c r="L45" s="65">
        <v>0.31631819999999994</v>
      </c>
      <c r="M45" s="65">
        <v>0.30320220000000009</v>
      </c>
      <c r="N45" s="65">
        <v>0.30444049999999984</v>
      </c>
      <c r="O45" s="65">
        <v>0.30396980000000007</v>
      </c>
      <c r="P45" s="65">
        <v>0.29339789999999993</v>
      </c>
      <c r="Q45" s="67">
        <f t="shared" si="1"/>
        <v>3.4908219999999996</v>
      </c>
      <c r="R45" s="627"/>
      <c r="S45" s="1325"/>
      <c r="T45" s="2170"/>
      <c r="U45" s="2171" t="s">
        <v>50</v>
      </c>
      <c r="V45" s="2172">
        <v>34.936828299999931</v>
      </c>
      <c r="W45" s="2173">
        <v>31.641033100000005</v>
      </c>
      <c r="X45" s="2174">
        <v>33.870741810000006</v>
      </c>
      <c r="Y45" s="2173">
        <v>32.44961127000002</v>
      </c>
      <c r="Z45" s="2174">
        <v>32.126502359999975</v>
      </c>
      <c r="AA45" s="2173">
        <v>31.547481940000019</v>
      </c>
      <c r="AB45" s="2173">
        <v>31.501345370000031</v>
      </c>
      <c r="AC45" s="2173">
        <v>32.040136820000065</v>
      </c>
      <c r="AD45" s="2173">
        <v>31.249585289999978</v>
      </c>
      <c r="AE45" s="2173">
        <v>32.639239690000053</v>
      </c>
      <c r="AF45" s="2173">
        <v>33.00722262</v>
      </c>
      <c r="AG45" s="2173">
        <v>35.218289340000013</v>
      </c>
      <c r="AH45" s="2175">
        <v>392.22801790999898</v>
      </c>
      <c r="AI45" s="1568"/>
    </row>
    <row r="46" spans="1:35" s="1" customFormat="1" ht="18.75" customHeight="1">
      <c r="A46" s="201"/>
      <c r="B46" s="1463"/>
      <c r="C46" s="1952"/>
      <c r="D46" s="1460" t="s">
        <v>45</v>
      </c>
      <c r="E46" s="389"/>
      <c r="F46" s="389"/>
      <c r="G46" s="389"/>
      <c r="H46" s="389"/>
      <c r="I46" s="389"/>
      <c r="J46" s="389"/>
      <c r="K46" s="389"/>
      <c r="L46" s="389"/>
      <c r="M46" s="389"/>
      <c r="N46" s="389"/>
      <c r="O46" s="389"/>
      <c r="P46" s="389"/>
      <c r="Q46" s="67">
        <f t="shared" si="1"/>
        <v>0</v>
      </c>
      <c r="R46" s="627"/>
      <c r="S46" s="1325"/>
      <c r="T46" s="2170" t="s">
        <v>348</v>
      </c>
      <c r="U46" s="2165" t="s">
        <v>197</v>
      </c>
      <c r="V46" s="2166">
        <v>0.11998120000000001</v>
      </c>
      <c r="W46" s="2167">
        <v>9.6717999999999998E-2</v>
      </c>
      <c r="X46" s="2168">
        <v>0.10981129999999999</v>
      </c>
      <c r="Y46" s="2167">
        <v>0.1181249</v>
      </c>
      <c r="Z46" s="2168">
        <v>0.12442759999999999</v>
      </c>
      <c r="AA46" s="2167">
        <v>0.1214471</v>
      </c>
      <c r="AB46" s="2167">
        <v>0.12488210000000001</v>
      </c>
      <c r="AC46" s="2167">
        <v>0.12657650000000001</v>
      </c>
      <c r="AD46" s="2167">
        <v>0.12749830000000004</v>
      </c>
      <c r="AE46" s="2167">
        <v>0.13956249999999998</v>
      </c>
      <c r="AF46" s="2167">
        <v>0.13773839999999998</v>
      </c>
      <c r="AG46" s="2167">
        <v>0.13595789999999999</v>
      </c>
      <c r="AH46" s="2169">
        <v>1.4827257999999996</v>
      </c>
      <c r="AI46" s="1568"/>
    </row>
    <row r="47" spans="1:35" s="1" customFormat="1" ht="18.75" customHeight="1">
      <c r="A47" s="201"/>
      <c r="B47" s="1464"/>
      <c r="C47" s="1465"/>
      <c r="D47" s="74" t="s">
        <v>50</v>
      </c>
      <c r="E47" s="390">
        <v>0.26697010000000004</v>
      </c>
      <c r="F47" s="390">
        <v>0.24490119999999996</v>
      </c>
      <c r="G47" s="390">
        <v>0.26819220000000005</v>
      </c>
      <c r="H47" s="390">
        <v>0.29553440000000009</v>
      </c>
      <c r="I47" s="390">
        <v>0.30807120000000005</v>
      </c>
      <c r="J47" s="390">
        <v>0.29562080000000018</v>
      </c>
      <c r="K47" s="390">
        <v>0.29020349999999995</v>
      </c>
      <c r="L47" s="390">
        <v>0.31631819999999994</v>
      </c>
      <c r="M47" s="390">
        <v>0.30320220000000009</v>
      </c>
      <c r="N47" s="390">
        <v>0.30444049999999984</v>
      </c>
      <c r="O47" s="390">
        <v>0.30396980000000007</v>
      </c>
      <c r="P47" s="390">
        <v>0.29339789999999993</v>
      </c>
      <c r="Q47" s="69">
        <f t="shared" si="1"/>
        <v>3.4908219999999996</v>
      </c>
      <c r="R47" s="627"/>
      <c r="S47" s="1325"/>
      <c r="T47" s="2170"/>
      <c r="U47" s="2165"/>
      <c r="V47" s="2166"/>
      <c r="W47" s="2167"/>
      <c r="X47" s="2168"/>
      <c r="Y47" s="2167"/>
      <c r="Z47" s="2168"/>
      <c r="AA47" s="2167"/>
      <c r="AB47" s="2167"/>
      <c r="AC47" s="2167"/>
      <c r="AD47" s="2167"/>
      <c r="AE47" s="2167"/>
      <c r="AF47" s="2167"/>
      <c r="AG47" s="2167"/>
      <c r="AH47" s="2169"/>
      <c r="AI47" s="1568"/>
    </row>
    <row r="48" spans="1:35" s="1" customFormat="1" ht="18.75" customHeight="1">
      <c r="A48" s="201"/>
      <c r="B48" s="1466">
        <v>15</v>
      </c>
      <c r="C48" s="1951" t="s">
        <v>22</v>
      </c>
      <c r="D48" s="1461" t="s">
        <v>44</v>
      </c>
      <c r="E48" s="389">
        <v>2.0593320000000008</v>
      </c>
      <c r="F48" s="65">
        <v>1.9913231999999992</v>
      </c>
      <c r="G48" s="65">
        <v>1.0033999700000005</v>
      </c>
      <c r="H48" s="65">
        <v>1.0171999600000001</v>
      </c>
      <c r="I48" s="65">
        <v>0.9915000300000002</v>
      </c>
      <c r="J48" s="65">
        <v>0.96329998000000006</v>
      </c>
      <c r="K48" s="65">
        <v>0.92919998000000048</v>
      </c>
      <c r="L48" s="65">
        <v>0.93369999000000004</v>
      </c>
      <c r="M48" s="65">
        <v>0.94829995000000034</v>
      </c>
      <c r="N48" s="65">
        <v>0.99130005000000021</v>
      </c>
      <c r="O48" s="65">
        <v>1.0100000399999998</v>
      </c>
      <c r="P48" s="65">
        <v>1.18000007</v>
      </c>
      <c r="Q48" s="67">
        <f t="shared" si="1"/>
        <v>14.018555220000001</v>
      </c>
      <c r="R48" s="627"/>
      <c r="S48" s="1325"/>
      <c r="T48" s="2170"/>
      <c r="U48" s="2171" t="s">
        <v>50</v>
      </c>
      <c r="V48" s="2172">
        <v>0.11998120000000001</v>
      </c>
      <c r="W48" s="2173">
        <v>9.6717999999999998E-2</v>
      </c>
      <c r="X48" s="2174">
        <v>0.10981129999999999</v>
      </c>
      <c r="Y48" s="2173">
        <v>0.1181249</v>
      </c>
      <c r="Z48" s="2174">
        <v>0.12442759999999999</v>
      </c>
      <c r="AA48" s="2173">
        <v>0.1214471</v>
      </c>
      <c r="AB48" s="2173">
        <v>0.12488210000000001</v>
      </c>
      <c r="AC48" s="2173">
        <v>0.12657650000000001</v>
      </c>
      <c r="AD48" s="2173">
        <v>0.12749830000000004</v>
      </c>
      <c r="AE48" s="2173">
        <v>0.13956249999999998</v>
      </c>
      <c r="AF48" s="2173">
        <v>0.13773839999999998</v>
      </c>
      <c r="AG48" s="2173">
        <v>0.13595789999999999</v>
      </c>
      <c r="AH48" s="2175">
        <v>1.4827257999999996</v>
      </c>
      <c r="AI48" s="1568"/>
    </row>
    <row r="49" spans="1:35" s="1" customFormat="1" ht="18.75" customHeight="1">
      <c r="A49" s="201"/>
      <c r="B49" s="1463"/>
      <c r="C49" s="1952"/>
      <c r="D49" s="1460" t="s">
        <v>45</v>
      </c>
      <c r="E49" s="389"/>
      <c r="F49" s="389"/>
      <c r="G49" s="389"/>
      <c r="H49" s="389"/>
      <c r="I49" s="389"/>
      <c r="J49" s="389"/>
      <c r="K49" s="389"/>
      <c r="L49" s="389"/>
      <c r="M49" s="389"/>
      <c r="N49" s="389"/>
      <c r="O49" s="389"/>
      <c r="P49" s="389"/>
      <c r="Q49" s="67">
        <f t="shared" si="1"/>
        <v>0</v>
      </c>
      <c r="R49" s="627"/>
      <c r="S49" s="1325"/>
      <c r="T49" s="2170" t="s">
        <v>269</v>
      </c>
      <c r="U49" s="2165" t="s">
        <v>197</v>
      </c>
      <c r="V49" s="2166">
        <v>0.26697010000000004</v>
      </c>
      <c r="W49" s="2167">
        <v>0.24490119999999996</v>
      </c>
      <c r="X49" s="2168">
        <v>0.26819220000000005</v>
      </c>
      <c r="Y49" s="2167">
        <v>0.29553440000000009</v>
      </c>
      <c r="Z49" s="2168">
        <v>0.30807120000000005</v>
      </c>
      <c r="AA49" s="2167">
        <v>0.29562080000000018</v>
      </c>
      <c r="AB49" s="2167">
        <v>0.29020349999999995</v>
      </c>
      <c r="AC49" s="2167">
        <v>0.31631819999999994</v>
      </c>
      <c r="AD49" s="2167">
        <v>0.30320220000000009</v>
      </c>
      <c r="AE49" s="2167">
        <v>0.30444049999999984</v>
      </c>
      <c r="AF49" s="2167">
        <v>0.30396980000000007</v>
      </c>
      <c r="AG49" s="2167">
        <v>0.29339789999999993</v>
      </c>
      <c r="AH49" s="2169">
        <v>3.4908220000000045</v>
      </c>
      <c r="AI49" s="1568"/>
    </row>
    <row r="50" spans="1:35" s="1" customFormat="1" ht="18.75" customHeight="1">
      <c r="A50" s="201"/>
      <c r="B50" s="1464"/>
      <c r="C50" s="1468"/>
      <c r="D50" s="74" t="s">
        <v>50</v>
      </c>
      <c r="E50" s="390">
        <v>2.0593320000000008</v>
      </c>
      <c r="F50" s="390">
        <v>1.9913231999999992</v>
      </c>
      <c r="G50" s="390">
        <v>1.0033999700000005</v>
      </c>
      <c r="H50" s="390">
        <v>1.0171999600000001</v>
      </c>
      <c r="I50" s="390">
        <v>0.9915000300000002</v>
      </c>
      <c r="J50" s="390">
        <v>0.96329998000000006</v>
      </c>
      <c r="K50" s="390">
        <v>0.92919998000000048</v>
      </c>
      <c r="L50" s="390">
        <v>0.93369999000000004</v>
      </c>
      <c r="M50" s="390">
        <v>0.94829995000000034</v>
      </c>
      <c r="N50" s="390">
        <v>0.99130005000000021</v>
      </c>
      <c r="O50" s="390">
        <v>1.0100000399999998</v>
      </c>
      <c r="P50" s="390">
        <v>1.18000007</v>
      </c>
      <c r="Q50" s="69">
        <f t="shared" si="1"/>
        <v>14.018555220000001</v>
      </c>
      <c r="R50" s="627"/>
      <c r="S50" s="1325"/>
      <c r="T50" s="2170"/>
      <c r="U50" s="2165"/>
      <c r="V50" s="2166"/>
      <c r="W50" s="2167"/>
      <c r="X50" s="2168"/>
      <c r="Y50" s="2167"/>
      <c r="Z50" s="2168"/>
      <c r="AA50" s="2167"/>
      <c r="AB50" s="2167"/>
      <c r="AC50" s="2167"/>
      <c r="AD50" s="2167"/>
      <c r="AE50" s="2167"/>
      <c r="AF50" s="2167"/>
      <c r="AG50" s="2167"/>
      <c r="AH50" s="2169"/>
      <c r="AI50" s="1568"/>
    </row>
    <row r="51" spans="1:35" s="1" customFormat="1" ht="18.75" customHeight="1">
      <c r="A51" s="201"/>
      <c r="B51" s="1466">
        <v>16</v>
      </c>
      <c r="C51" s="1951" t="s">
        <v>24</v>
      </c>
      <c r="D51" s="1461" t="s">
        <v>44</v>
      </c>
      <c r="E51" s="389">
        <v>2.2597018999999987</v>
      </c>
      <c r="F51" s="65">
        <v>2.0302382000000017</v>
      </c>
      <c r="G51" s="65">
        <v>2.2077080000000033</v>
      </c>
      <c r="H51" s="65">
        <v>2.3252407000000006</v>
      </c>
      <c r="I51" s="65">
        <v>2.4611375999999985</v>
      </c>
      <c r="J51" s="65">
        <v>2.4648455000000027</v>
      </c>
      <c r="K51" s="65">
        <v>2.2671945999999989</v>
      </c>
      <c r="L51" s="65">
        <v>2.357591200000003</v>
      </c>
      <c r="M51" s="65">
        <v>2.5035444000000004</v>
      </c>
      <c r="N51" s="65">
        <v>2.6125488000000043</v>
      </c>
      <c r="O51" s="65">
        <v>3.0730557000000029</v>
      </c>
      <c r="P51" s="65">
        <v>2.8383044999999996</v>
      </c>
      <c r="Q51" s="67">
        <f t="shared" si="1"/>
        <v>29.401111100000016</v>
      </c>
      <c r="R51" s="627"/>
      <c r="S51" s="1325"/>
      <c r="T51" s="2170"/>
      <c r="U51" s="2171" t="s">
        <v>50</v>
      </c>
      <c r="V51" s="2172">
        <v>0.26697010000000004</v>
      </c>
      <c r="W51" s="2173">
        <v>0.24490119999999996</v>
      </c>
      <c r="X51" s="2174">
        <v>0.26819220000000005</v>
      </c>
      <c r="Y51" s="2173">
        <v>0.29553440000000009</v>
      </c>
      <c r="Z51" s="2174">
        <v>0.30807120000000005</v>
      </c>
      <c r="AA51" s="2173">
        <v>0.29562080000000018</v>
      </c>
      <c r="AB51" s="2173">
        <v>0.29020349999999995</v>
      </c>
      <c r="AC51" s="2173">
        <v>0.31631819999999994</v>
      </c>
      <c r="AD51" s="2173">
        <v>0.30320220000000009</v>
      </c>
      <c r="AE51" s="2173">
        <v>0.30444049999999984</v>
      </c>
      <c r="AF51" s="2173">
        <v>0.30396980000000007</v>
      </c>
      <c r="AG51" s="2173">
        <v>0.29339789999999993</v>
      </c>
      <c r="AH51" s="2175">
        <v>3.4908220000000045</v>
      </c>
      <c r="AI51" s="1568"/>
    </row>
    <row r="52" spans="1:35" s="1" customFormat="1" ht="18.75" customHeight="1">
      <c r="A52" s="201"/>
      <c r="B52" s="1463"/>
      <c r="C52" s="1952"/>
      <c r="D52" s="1460" t="s">
        <v>45</v>
      </c>
      <c r="E52" s="389"/>
      <c r="F52" s="389"/>
      <c r="G52" s="389"/>
      <c r="H52" s="389"/>
      <c r="I52" s="389"/>
      <c r="J52" s="389"/>
      <c r="K52" s="389"/>
      <c r="L52" s="389"/>
      <c r="M52" s="389"/>
      <c r="N52" s="389"/>
      <c r="O52" s="389"/>
      <c r="P52" s="389"/>
      <c r="Q52" s="67">
        <f t="shared" si="1"/>
        <v>0</v>
      </c>
      <c r="R52" s="627"/>
      <c r="S52" s="1325"/>
      <c r="T52" s="2170" t="s">
        <v>22</v>
      </c>
      <c r="U52" s="2165" t="s">
        <v>197</v>
      </c>
      <c r="V52" s="2166">
        <v>2.0593320000000008</v>
      </c>
      <c r="W52" s="2167">
        <v>1.9913231999999992</v>
      </c>
      <c r="X52" s="2168">
        <v>1.0033999700000005</v>
      </c>
      <c r="Y52" s="2167">
        <v>1.0171999600000001</v>
      </c>
      <c r="Z52" s="2168">
        <v>0.9915000300000002</v>
      </c>
      <c r="AA52" s="2167">
        <v>0.96329998000000006</v>
      </c>
      <c r="AB52" s="2167">
        <v>0.92919998000000048</v>
      </c>
      <c r="AC52" s="2167">
        <v>0.93369999000000004</v>
      </c>
      <c r="AD52" s="2167">
        <v>0.94829995000000034</v>
      </c>
      <c r="AE52" s="2167">
        <v>0.99130005000000021</v>
      </c>
      <c r="AF52" s="2167">
        <v>1.0100000399999998</v>
      </c>
      <c r="AG52" s="2167">
        <v>1.18000007</v>
      </c>
      <c r="AH52" s="2169">
        <v>14.018555219999984</v>
      </c>
      <c r="AI52" s="1568"/>
    </row>
    <row r="53" spans="1:35" s="1" customFormat="1" ht="18.75" customHeight="1">
      <c r="A53" s="201"/>
      <c r="B53" s="1464"/>
      <c r="C53" s="1465"/>
      <c r="D53" s="74" t="s">
        <v>50</v>
      </c>
      <c r="E53" s="390">
        <v>2.2597018999999987</v>
      </c>
      <c r="F53" s="390">
        <v>2.0302382000000017</v>
      </c>
      <c r="G53" s="390">
        <v>2.2077080000000033</v>
      </c>
      <c r="H53" s="390">
        <v>2.3252407000000006</v>
      </c>
      <c r="I53" s="390">
        <v>2.4611375999999985</v>
      </c>
      <c r="J53" s="390">
        <v>2.4648455000000027</v>
      </c>
      <c r="K53" s="390">
        <v>2.2671945999999989</v>
      </c>
      <c r="L53" s="390">
        <v>2.357591200000003</v>
      </c>
      <c r="M53" s="390">
        <v>2.5035444000000004</v>
      </c>
      <c r="N53" s="390">
        <v>2.6125488000000043</v>
      </c>
      <c r="O53" s="390">
        <v>3.0730557000000029</v>
      </c>
      <c r="P53" s="390">
        <v>2.8383044999999996</v>
      </c>
      <c r="Q53" s="69">
        <f t="shared" si="1"/>
        <v>29.401111100000016</v>
      </c>
      <c r="R53" s="627"/>
      <c r="S53" s="1325"/>
      <c r="T53" s="2170"/>
      <c r="U53" s="2165"/>
      <c r="V53" s="2166"/>
      <c r="W53" s="2167"/>
      <c r="X53" s="2168"/>
      <c r="Y53" s="2167"/>
      <c r="Z53" s="2168"/>
      <c r="AA53" s="2167"/>
      <c r="AB53" s="2167"/>
      <c r="AC53" s="2167"/>
      <c r="AD53" s="2167"/>
      <c r="AE53" s="2167"/>
      <c r="AF53" s="2167"/>
      <c r="AG53" s="2167"/>
      <c r="AH53" s="2169"/>
      <c r="AI53" s="1568"/>
    </row>
    <row r="54" spans="1:35" s="1" customFormat="1" ht="18.75" customHeight="1">
      <c r="A54" s="201"/>
      <c r="B54" s="1466">
        <v>17</v>
      </c>
      <c r="C54" s="1951" t="s">
        <v>26</v>
      </c>
      <c r="D54" s="1461" t="s">
        <v>44</v>
      </c>
      <c r="E54" s="389">
        <v>1.3230985000000002</v>
      </c>
      <c r="F54" s="65">
        <v>1.3589486000000002</v>
      </c>
      <c r="G54" s="65">
        <v>1.1802988000000001</v>
      </c>
      <c r="H54" s="65">
        <v>1.292696499999999</v>
      </c>
      <c r="I54" s="65">
        <v>1.3961037999999999</v>
      </c>
      <c r="J54" s="65">
        <v>1.3631226999999995</v>
      </c>
      <c r="K54" s="65">
        <v>1.2652984000000005</v>
      </c>
      <c r="L54" s="65">
        <v>1.3318114000000001</v>
      </c>
      <c r="M54" s="65">
        <v>1.4128324000000001</v>
      </c>
      <c r="N54" s="65">
        <v>1.4204959999999998</v>
      </c>
      <c r="O54" s="65">
        <v>1.4658914999999995</v>
      </c>
      <c r="P54" s="65">
        <v>1.4357291999999995</v>
      </c>
      <c r="Q54" s="67">
        <f t="shared" si="1"/>
        <v>16.246327799999996</v>
      </c>
      <c r="R54" s="627"/>
      <c r="S54" s="1325"/>
      <c r="T54" s="2170"/>
      <c r="U54" s="2171" t="s">
        <v>50</v>
      </c>
      <c r="V54" s="2172">
        <v>2.0593320000000008</v>
      </c>
      <c r="W54" s="2173">
        <v>1.9913231999999992</v>
      </c>
      <c r="X54" s="2174">
        <v>1.0033999700000005</v>
      </c>
      <c r="Y54" s="2173">
        <v>1.0171999600000001</v>
      </c>
      <c r="Z54" s="2174">
        <v>0.9915000300000002</v>
      </c>
      <c r="AA54" s="2173">
        <v>0.96329998000000006</v>
      </c>
      <c r="AB54" s="2173">
        <v>0.92919998000000048</v>
      </c>
      <c r="AC54" s="2173">
        <v>0.93369999000000004</v>
      </c>
      <c r="AD54" s="2173">
        <v>0.94829995000000034</v>
      </c>
      <c r="AE54" s="2173">
        <v>0.99130005000000021</v>
      </c>
      <c r="AF54" s="2173">
        <v>1.0100000399999998</v>
      </c>
      <c r="AG54" s="2173">
        <v>1.18000007</v>
      </c>
      <c r="AH54" s="2175">
        <v>14.018555219999984</v>
      </c>
      <c r="AI54" s="1568"/>
    </row>
    <row r="55" spans="1:35" s="1" customFormat="1" ht="18.75" customHeight="1">
      <c r="A55" s="201"/>
      <c r="B55" s="1463"/>
      <c r="C55" s="1952"/>
      <c r="D55" s="1460" t="s">
        <v>45</v>
      </c>
      <c r="E55" s="389"/>
      <c r="F55" s="389"/>
      <c r="G55" s="389"/>
      <c r="H55" s="389"/>
      <c r="I55" s="389"/>
      <c r="J55" s="389"/>
      <c r="K55" s="389"/>
      <c r="L55" s="389"/>
      <c r="M55" s="389"/>
      <c r="N55" s="389"/>
      <c r="O55" s="389"/>
      <c r="P55" s="389"/>
      <c r="Q55" s="67">
        <f t="shared" si="1"/>
        <v>0</v>
      </c>
      <c r="R55" s="627"/>
      <c r="S55" s="1325"/>
      <c r="T55" s="2170" t="s">
        <v>24</v>
      </c>
      <c r="U55" s="2165" t="s">
        <v>197</v>
      </c>
      <c r="V55" s="2166">
        <v>2.2597018999999987</v>
      </c>
      <c r="W55" s="2167">
        <v>2.0302382000000017</v>
      </c>
      <c r="X55" s="2168">
        <v>2.2077080000000033</v>
      </c>
      <c r="Y55" s="2167">
        <v>2.3252407000000006</v>
      </c>
      <c r="Z55" s="2168">
        <v>2.4611375999999985</v>
      </c>
      <c r="AA55" s="2167">
        <v>2.4648455000000027</v>
      </c>
      <c r="AB55" s="2167">
        <v>2.2671945999999989</v>
      </c>
      <c r="AC55" s="2167">
        <v>2.357591200000003</v>
      </c>
      <c r="AD55" s="2167">
        <v>2.5035444000000004</v>
      </c>
      <c r="AE55" s="2167">
        <v>2.6125488000000043</v>
      </c>
      <c r="AF55" s="2167">
        <v>3.0730557000000029</v>
      </c>
      <c r="AG55" s="2167">
        <v>2.8383044999999996</v>
      </c>
      <c r="AH55" s="2169">
        <v>29.401111100000001</v>
      </c>
      <c r="AI55" s="1568"/>
    </row>
    <row r="56" spans="1:35" s="1" customFormat="1" ht="18.75" customHeight="1">
      <c r="A56" s="201"/>
      <c r="B56" s="1464"/>
      <c r="C56" s="1465"/>
      <c r="D56" s="74" t="s">
        <v>50</v>
      </c>
      <c r="E56" s="390">
        <v>1.3230985000000002</v>
      </c>
      <c r="F56" s="390">
        <v>1.3589486000000002</v>
      </c>
      <c r="G56" s="390">
        <v>1.1802988000000001</v>
      </c>
      <c r="H56" s="390">
        <v>1.292696499999999</v>
      </c>
      <c r="I56" s="390">
        <v>1.3961037999999999</v>
      </c>
      <c r="J56" s="390">
        <v>1.3631226999999995</v>
      </c>
      <c r="K56" s="390">
        <v>1.2652984000000005</v>
      </c>
      <c r="L56" s="390">
        <v>1.3318114000000001</v>
      </c>
      <c r="M56" s="390">
        <v>1.4128324000000001</v>
      </c>
      <c r="N56" s="390">
        <v>1.4204959999999998</v>
      </c>
      <c r="O56" s="390">
        <v>1.4658914999999995</v>
      </c>
      <c r="P56" s="390">
        <v>1.4357291999999995</v>
      </c>
      <c r="Q56" s="69">
        <f t="shared" si="1"/>
        <v>16.246327799999996</v>
      </c>
      <c r="R56" s="627"/>
      <c r="S56" s="1325"/>
      <c r="T56" s="2170"/>
      <c r="U56" s="2165"/>
      <c r="V56" s="2166"/>
      <c r="W56" s="2167"/>
      <c r="X56" s="2168"/>
      <c r="Y56" s="2167"/>
      <c r="Z56" s="2168"/>
      <c r="AA56" s="2167"/>
      <c r="AB56" s="2167"/>
      <c r="AC56" s="2167"/>
      <c r="AD56" s="2167"/>
      <c r="AE56" s="2167"/>
      <c r="AF56" s="2167"/>
      <c r="AG56" s="2167"/>
      <c r="AH56" s="2169"/>
      <c r="AI56" s="1568"/>
    </row>
    <row r="57" spans="1:35" s="1" customFormat="1" ht="18.75" customHeight="1">
      <c r="A57" s="201"/>
      <c r="B57" s="1466">
        <v>18</v>
      </c>
      <c r="C57" s="1469" t="s">
        <v>238</v>
      </c>
      <c r="D57" s="1461" t="s">
        <v>44</v>
      </c>
      <c r="E57" s="389">
        <v>447.08139870000042</v>
      </c>
      <c r="F57" s="65">
        <v>447.15630215999903</v>
      </c>
      <c r="G57" s="65">
        <v>463.94564270000092</v>
      </c>
      <c r="H57" s="65">
        <v>438.91984830000058</v>
      </c>
      <c r="I57" s="65">
        <v>433.98117209999901</v>
      </c>
      <c r="J57" s="65">
        <v>409.4264774999981</v>
      </c>
      <c r="K57" s="65">
        <v>405.65916580000294</v>
      </c>
      <c r="L57" s="65">
        <v>412.25981460000025</v>
      </c>
      <c r="M57" s="65">
        <v>410.4674579</v>
      </c>
      <c r="N57" s="65">
        <v>410.49266780000096</v>
      </c>
      <c r="O57" s="65">
        <v>414.49723410000092</v>
      </c>
      <c r="P57" s="65">
        <v>415.99473951000198</v>
      </c>
      <c r="Q57" s="67">
        <f t="shared" si="1"/>
        <v>5109.8819211700056</v>
      </c>
      <c r="R57" s="627"/>
      <c r="S57" s="1325"/>
      <c r="T57" s="2170"/>
      <c r="U57" s="2171" t="s">
        <v>50</v>
      </c>
      <c r="V57" s="2172">
        <v>2.2597018999999987</v>
      </c>
      <c r="W57" s="2173">
        <v>2.0302382000000017</v>
      </c>
      <c r="X57" s="2174">
        <v>2.2077080000000033</v>
      </c>
      <c r="Y57" s="2173">
        <v>2.3252407000000006</v>
      </c>
      <c r="Z57" s="2174">
        <v>2.4611375999999985</v>
      </c>
      <c r="AA57" s="2173">
        <v>2.4648455000000027</v>
      </c>
      <c r="AB57" s="2173">
        <v>2.2671945999999989</v>
      </c>
      <c r="AC57" s="2173">
        <v>2.357591200000003</v>
      </c>
      <c r="AD57" s="2173">
        <v>2.5035444000000004</v>
      </c>
      <c r="AE57" s="2173">
        <v>2.6125488000000043</v>
      </c>
      <c r="AF57" s="2173">
        <v>3.0730557000000029</v>
      </c>
      <c r="AG57" s="2173">
        <v>2.8383044999999996</v>
      </c>
      <c r="AH57" s="2175">
        <v>29.401111100000001</v>
      </c>
      <c r="AI57" s="1568"/>
    </row>
    <row r="58" spans="1:35" s="1" customFormat="1" ht="18.75" customHeight="1">
      <c r="A58" s="201"/>
      <c r="B58" s="1463"/>
      <c r="C58" s="1470"/>
      <c r="D58" s="1460" t="s">
        <v>45</v>
      </c>
      <c r="E58" s="389">
        <v>149.10819849999999</v>
      </c>
      <c r="F58" s="65">
        <v>145.03182569999996</v>
      </c>
      <c r="G58" s="65">
        <v>154.08210269999995</v>
      </c>
      <c r="H58" s="65">
        <v>141.40922649999999</v>
      </c>
      <c r="I58" s="65">
        <v>150.4058766</v>
      </c>
      <c r="J58" s="65">
        <v>134.15911260000001</v>
      </c>
      <c r="K58" s="65">
        <v>138.16740730000004</v>
      </c>
      <c r="L58" s="65">
        <v>141.6385386</v>
      </c>
      <c r="M58" s="65">
        <v>137.84572390000002</v>
      </c>
      <c r="N58" s="65">
        <v>146.15556990000005</v>
      </c>
      <c r="O58" s="65">
        <v>147.31818660000002</v>
      </c>
      <c r="P58" s="66">
        <v>144.94329269999994</v>
      </c>
      <c r="Q58" s="67">
        <f t="shared" si="1"/>
        <v>1730.2650616000001</v>
      </c>
      <c r="R58" s="627"/>
      <c r="S58" s="1325"/>
      <c r="T58" s="2170" t="s">
        <v>26</v>
      </c>
      <c r="U58" s="2165" t="s">
        <v>197</v>
      </c>
      <c r="V58" s="2166">
        <v>1.3230985000000002</v>
      </c>
      <c r="W58" s="2167">
        <v>1.3589486000000002</v>
      </c>
      <c r="X58" s="2168">
        <v>1.1802988000000001</v>
      </c>
      <c r="Y58" s="2167">
        <v>1.292696499999999</v>
      </c>
      <c r="Z58" s="2168">
        <v>1.3961037999999999</v>
      </c>
      <c r="AA58" s="2167">
        <v>1.3631226999999995</v>
      </c>
      <c r="AB58" s="2167">
        <v>1.2652984000000005</v>
      </c>
      <c r="AC58" s="2167">
        <v>1.3318114000000001</v>
      </c>
      <c r="AD58" s="2167">
        <v>1.4128324000000001</v>
      </c>
      <c r="AE58" s="2167">
        <v>1.4204959999999998</v>
      </c>
      <c r="AF58" s="2167">
        <v>1.4658914999999995</v>
      </c>
      <c r="AG58" s="2167">
        <v>1.4357291999999995</v>
      </c>
      <c r="AH58" s="2169">
        <v>16.246327799999989</v>
      </c>
      <c r="AI58" s="1568"/>
    </row>
    <row r="59" spans="1:35" s="1" customFormat="1" ht="18.75" customHeight="1">
      <c r="A59" s="201"/>
      <c r="B59" s="1464"/>
      <c r="C59" s="1465"/>
      <c r="D59" s="74" t="s">
        <v>50</v>
      </c>
      <c r="E59" s="390">
        <v>596.18959720000112</v>
      </c>
      <c r="F59" s="390">
        <v>592.1881278600016</v>
      </c>
      <c r="G59" s="390">
        <v>618.02774540000382</v>
      </c>
      <c r="H59" s="390">
        <v>580.32907480000028</v>
      </c>
      <c r="I59" s="390">
        <v>584.38704869999913</v>
      </c>
      <c r="J59" s="390">
        <v>543.5855901000009</v>
      </c>
      <c r="K59" s="390">
        <v>543.82657310000218</v>
      </c>
      <c r="L59" s="390">
        <v>553.89835319999725</v>
      </c>
      <c r="M59" s="390">
        <v>548.31318180000017</v>
      </c>
      <c r="N59" s="390">
        <v>556.64823769999987</v>
      </c>
      <c r="O59" s="390">
        <v>561.81542069999784</v>
      </c>
      <c r="P59" s="390">
        <v>560.93803220999996</v>
      </c>
      <c r="Q59" s="69">
        <f t="shared" si="1"/>
        <v>6840.1469827700048</v>
      </c>
      <c r="R59" s="627"/>
      <c r="S59" s="1325"/>
      <c r="T59" s="2170"/>
      <c r="U59" s="2165"/>
      <c r="V59" s="2166"/>
      <c r="W59" s="2167"/>
      <c r="X59" s="2168"/>
      <c r="Y59" s="2167"/>
      <c r="Z59" s="2168"/>
      <c r="AA59" s="2167"/>
      <c r="AB59" s="2167"/>
      <c r="AC59" s="2167"/>
      <c r="AD59" s="2167"/>
      <c r="AE59" s="2167"/>
      <c r="AF59" s="2167"/>
      <c r="AG59" s="2167"/>
      <c r="AH59" s="2169"/>
      <c r="AI59" s="1568"/>
    </row>
    <row r="60" spans="1:35" s="1" customFormat="1" ht="18.75" customHeight="1">
      <c r="A60" s="201"/>
      <c r="B60" s="1466">
        <v>19</v>
      </c>
      <c r="C60" s="12" t="s">
        <v>270</v>
      </c>
      <c r="D60" s="1461" t="s">
        <v>44</v>
      </c>
      <c r="E60" s="389">
        <v>127.74337880000006</v>
      </c>
      <c r="F60" s="65">
        <v>120.08940129999948</v>
      </c>
      <c r="G60" s="65">
        <v>127.87105989999965</v>
      </c>
      <c r="H60" s="65">
        <v>119.54101600000006</v>
      </c>
      <c r="I60" s="65">
        <v>122.20983719999968</v>
      </c>
      <c r="J60" s="65">
        <v>115.51640660000048</v>
      </c>
      <c r="K60" s="65">
        <v>118.47069760000046</v>
      </c>
      <c r="L60" s="65">
        <v>116.96509449999958</v>
      </c>
      <c r="M60" s="65">
        <v>115.03258660000049</v>
      </c>
      <c r="N60" s="65">
        <v>119.38575829999945</v>
      </c>
      <c r="O60" s="65">
        <v>117.55946559999902</v>
      </c>
      <c r="P60" s="65">
        <v>128.75889109999923</v>
      </c>
      <c r="Q60" s="67">
        <f t="shared" si="1"/>
        <v>1449.1435934999977</v>
      </c>
      <c r="R60" s="627"/>
      <c r="S60" s="1325"/>
      <c r="T60" s="2170"/>
      <c r="U60" s="2171" t="s">
        <v>50</v>
      </c>
      <c r="V60" s="2172">
        <v>1.3230985000000002</v>
      </c>
      <c r="W60" s="2173">
        <v>1.3589486000000002</v>
      </c>
      <c r="X60" s="2174">
        <v>1.1802988000000001</v>
      </c>
      <c r="Y60" s="2173">
        <v>1.292696499999999</v>
      </c>
      <c r="Z60" s="2174">
        <v>1.3961037999999999</v>
      </c>
      <c r="AA60" s="2173">
        <v>1.3631226999999995</v>
      </c>
      <c r="AB60" s="2173">
        <v>1.2652984000000005</v>
      </c>
      <c r="AC60" s="2173">
        <v>1.3318114000000001</v>
      </c>
      <c r="AD60" s="2173">
        <v>1.4128324000000001</v>
      </c>
      <c r="AE60" s="2173">
        <v>1.4204959999999998</v>
      </c>
      <c r="AF60" s="2173">
        <v>1.4658914999999995</v>
      </c>
      <c r="AG60" s="2173">
        <v>1.4357291999999995</v>
      </c>
      <c r="AH60" s="2175">
        <v>16.246327799999989</v>
      </c>
      <c r="AI60" s="1568"/>
    </row>
    <row r="61" spans="1:35" s="1" customFormat="1" ht="18.75" customHeight="1">
      <c r="A61" s="201"/>
      <c r="B61" s="1463"/>
      <c r="C61" s="12"/>
      <c r="D61" s="1460" t="s">
        <v>45</v>
      </c>
      <c r="E61" s="389">
        <v>29.752130600000008</v>
      </c>
      <c r="F61" s="65">
        <v>30.987527899999993</v>
      </c>
      <c r="G61" s="65">
        <v>30.006947700000001</v>
      </c>
      <c r="H61" s="65">
        <v>25.610924799999989</v>
      </c>
      <c r="I61" s="65">
        <v>33.548904899999989</v>
      </c>
      <c r="J61" s="65">
        <v>30.914292600000003</v>
      </c>
      <c r="K61" s="65">
        <v>28.475366800000007</v>
      </c>
      <c r="L61" s="65">
        <v>26.366527299999994</v>
      </c>
      <c r="M61" s="65">
        <v>25.967414899999998</v>
      </c>
      <c r="N61" s="65">
        <v>29.117438600000003</v>
      </c>
      <c r="O61" s="65">
        <v>35.688630200000006</v>
      </c>
      <c r="P61" s="66">
        <v>32.295404900000001</v>
      </c>
      <c r="Q61" s="67">
        <f t="shared" si="1"/>
        <v>358.7315112</v>
      </c>
      <c r="R61" s="627"/>
      <c r="S61" s="1325"/>
      <c r="T61" s="2170" t="s">
        <v>238</v>
      </c>
      <c r="U61" s="2165" t="s">
        <v>197</v>
      </c>
      <c r="V61" s="2166">
        <v>447.08139870000042</v>
      </c>
      <c r="W61" s="2167">
        <v>447.15630215999903</v>
      </c>
      <c r="X61" s="2168">
        <v>463.94564270000092</v>
      </c>
      <c r="Y61" s="2167">
        <v>438.91984830000058</v>
      </c>
      <c r="Z61" s="2168">
        <v>433.98117209999901</v>
      </c>
      <c r="AA61" s="2167">
        <v>409.4264774999981</v>
      </c>
      <c r="AB61" s="2167">
        <v>405.65916580000294</v>
      </c>
      <c r="AC61" s="2167">
        <v>412.25981460000025</v>
      </c>
      <c r="AD61" s="2167">
        <v>410.4674579</v>
      </c>
      <c r="AE61" s="2167">
        <v>410.49266780000096</v>
      </c>
      <c r="AF61" s="2167">
        <v>414.49723410000092</v>
      </c>
      <c r="AG61" s="2167">
        <v>415.99473951000198</v>
      </c>
      <c r="AH61" s="2169">
        <v>5109.8819211699438</v>
      </c>
      <c r="AI61" s="1568"/>
    </row>
    <row r="62" spans="1:35" s="1" customFormat="1" ht="18.75" customHeight="1">
      <c r="A62" s="201"/>
      <c r="B62" s="1464"/>
      <c r="C62" s="1465"/>
      <c r="D62" s="74" t="s">
        <v>50</v>
      </c>
      <c r="E62" s="390">
        <v>157.49550940000009</v>
      </c>
      <c r="F62" s="390">
        <v>151.07692919999926</v>
      </c>
      <c r="G62" s="390">
        <v>157.87800759999951</v>
      </c>
      <c r="H62" s="390">
        <v>145.15194080000069</v>
      </c>
      <c r="I62" s="390">
        <v>155.75874210000109</v>
      </c>
      <c r="J62" s="390">
        <v>146.43069920000121</v>
      </c>
      <c r="K62" s="390">
        <v>146.94606439999939</v>
      </c>
      <c r="L62" s="390">
        <v>143.33162180000085</v>
      </c>
      <c r="M62" s="390">
        <v>141.00000149999923</v>
      </c>
      <c r="N62" s="390">
        <v>148.5031969000004</v>
      </c>
      <c r="O62" s="390">
        <v>153.24809580000013</v>
      </c>
      <c r="P62" s="390">
        <v>161.05429600000016</v>
      </c>
      <c r="Q62" s="69">
        <f t="shared" si="1"/>
        <v>1807.8751047000021</v>
      </c>
      <c r="R62" s="627"/>
      <c r="S62" s="1325"/>
      <c r="T62" s="2164"/>
      <c r="U62" s="2165" t="s">
        <v>196</v>
      </c>
      <c r="V62" s="2166">
        <v>149.10819849999999</v>
      </c>
      <c r="W62" s="2167">
        <v>145.03182569999996</v>
      </c>
      <c r="X62" s="2168">
        <v>154.08210269999995</v>
      </c>
      <c r="Y62" s="2167">
        <v>141.40922649999999</v>
      </c>
      <c r="Z62" s="2168">
        <v>150.4058766</v>
      </c>
      <c r="AA62" s="2167">
        <v>134.15911260000001</v>
      </c>
      <c r="AB62" s="2167">
        <v>138.16740730000004</v>
      </c>
      <c r="AC62" s="2167">
        <v>141.6385386</v>
      </c>
      <c r="AD62" s="2167">
        <v>137.84572390000002</v>
      </c>
      <c r="AE62" s="2167">
        <v>146.15556990000005</v>
      </c>
      <c r="AF62" s="2167">
        <v>147.31818660000002</v>
      </c>
      <c r="AG62" s="2167">
        <v>144.94329269999994</v>
      </c>
      <c r="AH62" s="2169">
        <v>1730.2650616000005</v>
      </c>
      <c r="AI62" s="1568"/>
    </row>
    <row r="63" spans="1:35" s="1" customFormat="1" ht="18.75" customHeight="1">
      <c r="A63" s="201"/>
      <c r="B63" s="1466">
        <v>20</v>
      </c>
      <c r="C63" s="1471" t="s">
        <v>29</v>
      </c>
      <c r="D63" s="1461" t="s">
        <v>44</v>
      </c>
      <c r="E63" s="389">
        <v>519.17233307000129</v>
      </c>
      <c r="F63" s="65">
        <v>547.46921122000037</v>
      </c>
      <c r="G63" s="65">
        <v>539.08237067999926</v>
      </c>
      <c r="H63" s="65">
        <v>525.78477766000037</v>
      </c>
      <c r="I63" s="65">
        <v>494.98302959999893</v>
      </c>
      <c r="J63" s="65">
        <v>488.1801601199985</v>
      </c>
      <c r="K63" s="65">
        <v>486.99885929000118</v>
      </c>
      <c r="L63" s="65">
        <v>487.70893518000065</v>
      </c>
      <c r="M63" s="65">
        <v>488.75911105999859</v>
      </c>
      <c r="N63" s="65">
        <v>483.84599246999875</v>
      </c>
      <c r="O63" s="65">
        <v>490.53469716000001</v>
      </c>
      <c r="P63" s="65">
        <v>498.16125553000109</v>
      </c>
      <c r="Q63" s="67">
        <f t="shared" si="1"/>
        <v>6050.6807330399988</v>
      </c>
      <c r="R63" s="627"/>
      <c r="S63" s="1325"/>
      <c r="T63" s="2170"/>
      <c r="U63" s="2171" t="s">
        <v>50</v>
      </c>
      <c r="V63" s="2172">
        <v>596.18959720000112</v>
      </c>
      <c r="W63" s="2173">
        <v>592.1881278600016</v>
      </c>
      <c r="X63" s="2174">
        <v>618.02774540000382</v>
      </c>
      <c r="Y63" s="2173">
        <v>580.32907480000028</v>
      </c>
      <c r="Z63" s="2174">
        <v>584.38704869999913</v>
      </c>
      <c r="AA63" s="2173">
        <v>543.5855901000009</v>
      </c>
      <c r="AB63" s="2173">
        <v>543.82657310000218</v>
      </c>
      <c r="AC63" s="2173">
        <v>553.89835319999725</v>
      </c>
      <c r="AD63" s="2173">
        <v>548.31318180000017</v>
      </c>
      <c r="AE63" s="2173">
        <v>556.64823769999987</v>
      </c>
      <c r="AF63" s="2173">
        <v>561.81542069999784</v>
      </c>
      <c r="AG63" s="2173">
        <v>560.93803220999996</v>
      </c>
      <c r="AH63" s="2175">
        <v>6840.1469827700148</v>
      </c>
      <c r="AI63" s="1568"/>
    </row>
    <row r="64" spans="1:35" s="1" customFormat="1" ht="18.75" customHeight="1">
      <c r="A64" s="201"/>
      <c r="B64" s="1463"/>
      <c r="C64" s="12"/>
      <c r="D64" s="1460" t="s">
        <v>45</v>
      </c>
      <c r="E64" s="389">
        <v>9.7560152999999996</v>
      </c>
      <c r="F64" s="65">
        <v>9.9419271999999967</v>
      </c>
      <c r="G64" s="65">
        <v>10.5507773</v>
      </c>
      <c r="H64" s="65">
        <v>9.8312781000000022</v>
      </c>
      <c r="I64" s="65">
        <v>10.0201137</v>
      </c>
      <c r="J64" s="65">
        <v>9.6370717999999993</v>
      </c>
      <c r="K64" s="65">
        <v>9.8360090999999983</v>
      </c>
      <c r="L64" s="65">
        <v>10.835188700000002</v>
      </c>
      <c r="M64" s="65">
        <v>10.744164699999999</v>
      </c>
      <c r="N64" s="65">
        <v>11.849014299999997</v>
      </c>
      <c r="O64" s="65">
        <v>11.8347529</v>
      </c>
      <c r="P64" s="65">
        <v>11.291717200000001</v>
      </c>
      <c r="Q64" s="67">
        <f t="shared" si="1"/>
        <v>126.12803029999998</v>
      </c>
      <c r="R64" s="627"/>
      <c r="S64" s="1325"/>
      <c r="T64" s="2170" t="s">
        <v>270</v>
      </c>
      <c r="U64" s="2165" t="s">
        <v>197</v>
      </c>
      <c r="V64" s="2166">
        <v>127.74337880000006</v>
      </c>
      <c r="W64" s="2167">
        <v>120.08940129999948</v>
      </c>
      <c r="X64" s="2168">
        <v>127.87105989999965</v>
      </c>
      <c r="Y64" s="2167">
        <v>119.54101600000006</v>
      </c>
      <c r="Z64" s="2168">
        <v>122.20983719999968</v>
      </c>
      <c r="AA64" s="2167">
        <v>115.51640660000048</v>
      </c>
      <c r="AB64" s="2167">
        <v>118.47069760000046</v>
      </c>
      <c r="AC64" s="2167">
        <v>116.96509449999958</v>
      </c>
      <c r="AD64" s="2167">
        <v>115.03258660000049</v>
      </c>
      <c r="AE64" s="2167">
        <v>119.38575829999945</v>
      </c>
      <c r="AF64" s="2167">
        <v>117.55946559999902</v>
      </c>
      <c r="AG64" s="2167">
        <v>128.75889109999923</v>
      </c>
      <c r="AH64" s="2169">
        <v>1449.1435935000025</v>
      </c>
      <c r="AI64" s="1568"/>
    </row>
    <row r="65" spans="1:35" s="1" customFormat="1" ht="18.75" customHeight="1">
      <c r="A65" s="201"/>
      <c r="B65" s="1464"/>
      <c r="C65" s="1465"/>
      <c r="D65" s="74" t="s">
        <v>50</v>
      </c>
      <c r="E65" s="390">
        <v>528.92834836999828</v>
      </c>
      <c r="F65" s="390">
        <v>557.41113842000038</v>
      </c>
      <c r="G65" s="390">
        <v>549.63314798000044</v>
      </c>
      <c r="H65" s="390">
        <v>535.61605576000079</v>
      </c>
      <c r="I65" s="390">
        <v>505.00314330000043</v>
      </c>
      <c r="J65" s="390">
        <v>497.81723191999913</v>
      </c>
      <c r="K65" s="390">
        <v>496.83486839</v>
      </c>
      <c r="L65" s="390">
        <v>498.54412387999935</v>
      </c>
      <c r="M65" s="390">
        <v>499.50327576000097</v>
      </c>
      <c r="N65" s="390">
        <v>495.69500677000093</v>
      </c>
      <c r="O65" s="390">
        <v>502.36945005999911</v>
      </c>
      <c r="P65" s="390">
        <v>509.45297273000045</v>
      </c>
      <c r="Q65" s="69">
        <f t="shared" si="1"/>
        <v>6176.808763340001</v>
      </c>
      <c r="R65" s="627"/>
      <c r="S65" s="1325"/>
      <c r="T65" s="2164"/>
      <c r="U65" s="2165" t="s">
        <v>196</v>
      </c>
      <c r="V65" s="2166">
        <v>29.752130600000008</v>
      </c>
      <c r="W65" s="2167">
        <v>30.987527899999993</v>
      </c>
      <c r="X65" s="2168">
        <v>30.006947700000001</v>
      </c>
      <c r="Y65" s="2167">
        <v>25.610924799999989</v>
      </c>
      <c r="Z65" s="2168">
        <v>33.548904899999989</v>
      </c>
      <c r="AA65" s="2167">
        <v>30.914292600000003</v>
      </c>
      <c r="AB65" s="2167">
        <v>28.475366800000007</v>
      </c>
      <c r="AC65" s="2167">
        <v>26.366527299999994</v>
      </c>
      <c r="AD65" s="2167">
        <v>25.967414899999998</v>
      </c>
      <c r="AE65" s="2167">
        <v>29.117438600000003</v>
      </c>
      <c r="AF65" s="2167">
        <v>35.688630200000006</v>
      </c>
      <c r="AG65" s="2167">
        <v>32.295404900000001</v>
      </c>
      <c r="AH65" s="2169">
        <v>358.73151119999994</v>
      </c>
      <c r="AI65" s="1568"/>
    </row>
    <row r="66" spans="1:35" s="1" customFormat="1" ht="18.75" customHeight="1">
      <c r="A66" s="201"/>
      <c r="B66" s="1466">
        <v>21</v>
      </c>
      <c r="C66" s="12" t="s">
        <v>272</v>
      </c>
      <c r="D66" s="1461" t="s">
        <v>44</v>
      </c>
      <c r="E66" s="389">
        <v>2.3442580999999998</v>
      </c>
      <c r="F66" s="65">
        <v>2.2768310000000014</v>
      </c>
      <c r="G66" s="65">
        <v>2.3710510000000005</v>
      </c>
      <c r="H66" s="65">
        <v>2.6412388999999989</v>
      </c>
      <c r="I66" s="65">
        <v>2.2281245000000012</v>
      </c>
      <c r="J66" s="65">
        <v>1.8249408999999996</v>
      </c>
      <c r="K66" s="65">
        <v>1.9538169000000005</v>
      </c>
      <c r="L66" s="65">
        <v>1.6333431999999994</v>
      </c>
      <c r="M66" s="65">
        <v>1.8725992999999976</v>
      </c>
      <c r="N66" s="65">
        <v>1.5734671</v>
      </c>
      <c r="O66" s="65">
        <v>1.8212134000000013</v>
      </c>
      <c r="P66" s="65">
        <v>2.009004</v>
      </c>
      <c r="Q66" s="67">
        <f t="shared" si="1"/>
        <v>24.549888299999999</v>
      </c>
      <c r="R66" s="627"/>
      <c r="S66" s="1325"/>
      <c r="T66" s="2170"/>
      <c r="U66" s="2171" t="s">
        <v>50</v>
      </c>
      <c r="V66" s="2172">
        <v>157.49550940000009</v>
      </c>
      <c r="W66" s="2173">
        <v>151.07692919999926</v>
      </c>
      <c r="X66" s="2174">
        <v>157.87800759999951</v>
      </c>
      <c r="Y66" s="2173">
        <v>145.15194080000069</v>
      </c>
      <c r="Z66" s="2174">
        <v>155.75874210000109</v>
      </c>
      <c r="AA66" s="2173">
        <v>146.43069920000121</v>
      </c>
      <c r="AB66" s="2173">
        <v>146.94606439999939</v>
      </c>
      <c r="AC66" s="2173">
        <v>143.33162180000085</v>
      </c>
      <c r="AD66" s="2173">
        <v>141.00000149999923</v>
      </c>
      <c r="AE66" s="2173">
        <v>148.5031969000004</v>
      </c>
      <c r="AF66" s="2173">
        <v>153.24809580000013</v>
      </c>
      <c r="AG66" s="2173">
        <v>161.05429600000016</v>
      </c>
      <c r="AH66" s="2175">
        <v>1807.8751047000028</v>
      </c>
      <c r="AI66" s="1568"/>
    </row>
    <row r="67" spans="1:35" s="1" customFormat="1" ht="18.75" customHeight="1">
      <c r="A67" s="201"/>
      <c r="B67" s="1463"/>
      <c r="C67" s="12"/>
      <c r="D67" s="1460" t="s">
        <v>45</v>
      </c>
      <c r="E67" s="389"/>
      <c r="F67" s="389"/>
      <c r="G67" s="389"/>
      <c r="H67" s="389"/>
      <c r="I67" s="389"/>
      <c r="J67" s="389"/>
      <c r="K67" s="389"/>
      <c r="L67" s="389"/>
      <c r="M67" s="389"/>
      <c r="N67" s="389"/>
      <c r="O67" s="389"/>
      <c r="P67" s="389"/>
      <c r="Q67" s="67">
        <f t="shared" si="1"/>
        <v>0</v>
      </c>
      <c r="R67" s="627"/>
      <c r="S67" s="1325"/>
      <c r="T67" s="2170" t="s">
        <v>271</v>
      </c>
      <c r="U67" s="2165" t="s">
        <v>197</v>
      </c>
      <c r="V67" s="2166">
        <v>519.17233307000129</v>
      </c>
      <c r="W67" s="2167">
        <v>547.46921122000037</v>
      </c>
      <c r="X67" s="2168">
        <v>539.08237067999926</v>
      </c>
      <c r="Y67" s="2167">
        <v>525.78477766000037</v>
      </c>
      <c r="Z67" s="2168">
        <v>494.98302959999893</v>
      </c>
      <c r="AA67" s="2167">
        <v>488.1801601199985</v>
      </c>
      <c r="AB67" s="2167">
        <v>486.99885929000118</v>
      </c>
      <c r="AC67" s="2167">
        <v>487.70893518000065</v>
      </c>
      <c r="AD67" s="2167">
        <v>488.75911105999859</v>
      </c>
      <c r="AE67" s="2167">
        <v>483.84599246999875</v>
      </c>
      <c r="AF67" s="2167">
        <v>490.53469716000001</v>
      </c>
      <c r="AG67" s="2167">
        <v>498.16125553000109</v>
      </c>
      <c r="AH67" s="2169">
        <v>6050.6807330400334</v>
      </c>
      <c r="AI67" s="1568"/>
    </row>
    <row r="68" spans="1:35" s="1" customFormat="1" ht="18.75" customHeight="1">
      <c r="A68" s="201"/>
      <c r="B68" s="1464"/>
      <c r="C68" s="1465"/>
      <c r="D68" s="74" t="s">
        <v>50</v>
      </c>
      <c r="E68" s="390">
        <v>2.3442580999999998</v>
      </c>
      <c r="F68" s="390">
        <v>2.2768310000000014</v>
      </c>
      <c r="G68" s="390">
        <v>2.3710510000000005</v>
      </c>
      <c r="H68" s="390">
        <v>2.6412388999999989</v>
      </c>
      <c r="I68" s="390">
        <v>2.2281245000000012</v>
      </c>
      <c r="J68" s="390">
        <v>1.8249408999999996</v>
      </c>
      <c r="K68" s="390">
        <v>1.9538169000000005</v>
      </c>
      <c r="L68" s="390">
        <v>1.6333431999999994</v>
      </c>
      <c r="M68" s="390">
        <v>1.8725992999999976</v>
      </c>
      <c r="N68" s="390">
        <v>1.5734671</v>
      </c>
      <c r="O68" s="390">
        <v>1.8212134000000013</v>
      </c>
      <c r="P68" s="390">
        <v>2.009004</v>
      </c>
      <c r="Q68" s="69">
        <f t="shared" si="1"/>
        <v>24.549888299999999</v>
      </c>
      <c r="R68" s="627"/>
      <c r="S68" s="1325"/>
      <c r="T68" s="2164"/>
      <c r="U68" s="2165" t="s">
        <v>196</v>
      </c>
      <c r="V68" s="2166">
        <v>9.7560152999999996</v>
      </c>
      <c r="W68" s="2167">
        <v>9.9419271999999967</v>
      </c>
      <c r="X68" s="2168">
        <v>10.5507773</v>
      </c>
      <c r="Y68" s="2167">
        <v>9.8312781000000022</v>
      </c>
      <c r="Z68" s="2168">
        <v>10.0201137</v>
      </c>
      <c r="AA68" s="2167">
        <v>9.6370717999999993</v>
      </c>
      <c r="AB68" s="2167">
        <v>9.8360090999999983</v>
      </c>
      <c r="AC68" s="2167">
        <v>10.835188700000002</v>
      </c>
      <c r="AD68" s="2167">
        <v>10.744164699999999</v>
      </c>
      <c r="AE68" s="2167">
        <v>11.849014299999997</v>
      </c>
      <c r="AF68" s="2167">
        <v>11.8347529</v>
      </c>
      <c r="AG68" s="2167">
        <v>11.291717200000001</v>
      </c>
      <c r="AH68" s="2169">
        <v>126.12803029999998</v>
      </c>
      <c r="AI68" s="1568"/>
    </row>
    <row r="69" spans="1:35" s="1" customFormat="1" ht="18.75" customHeight="1">
      <c r="A69" s="201"/>
      <c r="B69" s="1472">
        <v>22</v>
      </c>
      <c r="C69" s="1471" t="s">
        <v>31</v>
      </c>
      <c r="D69" s="1461" t="s">
        <v>44</v>
      </c>
      <c r="E69" s="389">
        <v>0.88928019999999997</v>
      </c>
      <c r="F69" s="70">
        <v>0.76406180000000001</v>
      </c>
      <c r="G69" s="70">
        <v>0.87849900000000003</v>
      </c>
      <c r="H69" s="70">
        <v>0.86895089999999997</v>
      </c>
      <c r="I69" s="70">
        <v>0.88082130000000003</v>
      </c>
      <c r="J69" s="70">
        <v>0.88769509999999996</v>
      </c>
      <c r="K69" s="70">
        <v>0.93630810000000009</v>
      </c>
      <c r="L69" s="70">
        <v>0.91774620000000007</v>
      </c>
      <c r="M69" s="70">
        <v>0.87634499999999993</v>
      </c>
      <c r="N69" s="70">
        <v>0.85058899999999982</v>
      </c>
      <c r="O69" s="70">
        <v>0.89914550000000015</v>
      </c>
      <c r="P69" s="527">
        <v>0.98648599999999975</v>
      </c>
      <c r="Q69" s="67">
        <f t="shared" si="1"/>
        <v>10.635928099999997</v>
      </c>
      <c r="R69" s="627"/>
      <c r="S69" s="1325"/>
      <c r="T69" s="2170"/>
      <c r="U69" s="2171" t="s">
        <v>50</v>
      </c>
      <c r="V69" s="2172">
        <v>528.92834836999828</v>
      </c>
      <c r="W69" s="2173">
        <v>557.41113842000038</v>
      </c>
      <c r="X69" s="2174">
        <v>549.63314798000044</v>
      </c>
      <c r="Y69" s="2173">
        <v>535.61605576000079</v>
      </c>
      <c r="Z69" s="2174">
        <v>505.00314330000043</v>
      </c>
      <c r="AA69" s="2173">
        <v>497.81723191999913</v>
      </c>
      <c r="AB69" s="2173">
        <v>496.83486839</v>
      </c>
      <c r="AC69" s="2173">
        <v>498.54412387999935</v>
      </c>
      <c r="AD69" s="2173">
        <v>499.50327576000097</v>
      </c>
      <c r="AE69" s="2173">
        <v>495.69500677000093</v>
      </c>
      <c r="AF69" s="2173">
        <v>502.36945005999911</v>
      </c>
      <c r="AG69" s="2173">
        <v>509.45297273000045</v>
      </c>
      <c r="AH69" s="2175">
        <v>6176.8087633400273</v>
      </c>
      <c r="AI69" s="1568"/>
    </row>
    <row r="70" spans="1:35" s="1" customFormat="1" ht="18.75" customHeight="1">
      <c r="A70" s="201"/>
      <c r="B70" s="1463"/>
      <c r="C70" s="12"/>
      <c r="D70" s="1460" t="s">
        <v>45</v>
      </c>
      <c r="E70" s="392"/>
      <c r="F70" s="392"/>
      <c r="G70" s="392"/>
      <c r="H70" s="392"/>
      <c r="I70" s="392"/>
      <c r="J70" s="392"/>
      <c r="K70" s="392"/>
      <c r="L70" s="392"/>
      <c r="M70" s="392"/>
      <c r="N70" s="392"/>
      <c r="O70" s="392"/>
      <c r="P70" s="392"/>
      <c r="Q70" s="67">
        <f>SUM(E70:P70)</f>
        <v>0</v>
      </c>
      <c r="R70" s="627"/>
      <c r="S70" s="1325"/>
      <c r="T70" s="2170" t="s">
        <v>272</v>
      </c>
      <c r="U70" s="2165" t="s">
        <v>197</v>
      </c>
      <c r="V70" s="2166">
        <v>2.3442580999999998</v>
      </c>
      <c r="W70" s="2167">
        <v>2.2768310000000014</v>
      </c>
      <c r="X70" s="2168">
        <v>2.3710510000000005</v>
      </c>
      <c r="Y70" s="2167">
        <v>2.6412388999999989</v>
      </c>
      <c r="Z70" s="2168">
        <v>2.2281245000000012</v>
      </c>
      <c r="AA70" s="2167">
        <v>1.8249408999999996</v>
      </c>
      <c r="AB70" s="2167">
        <v>1.9538169000000005</v>
      </c>
      <c r="AC70" s="2167">
        <v>1.6333431999999994</v>
      </c>
      <c r="AD70" s="2167">
        <v>1.8725992999999976</v>
      </c>
      <c r="AE70" s="2167">
        <v>1.5734671</v>
      </c>
      <c r="AF70" s="2167">
        <v>1.8212134000000013</v>
      </c>
      <c r="AG70" s="2167">
        <v>2.009004</v>
      </c>
      <c r="AH70" s="2169">
        <v>24.549888299999981</v>
      </c>
      <c r="AI70" s="1568"/>
    </row>
    <row r="71" spans="1:35" s="1" customFormat="1" ht="18.75" customHeight="1">
      <c r="A71" s="201"/>
      <c r="B71" s="1464"/>
      <c r="C71" s="1465"/>
      <c r="D71" s="74" t="s">
        <v>50</v>
      </c>
      <c r="E71" s="390">
        <v>0.88928019999999997</v>
      </c>
      <c r="F71" s="390">
        <v>0.76406180000000001</v>
      </c>
      <c r="G71" s="390">
        <v>0.87849900000000003</v>
      </c>
      <c r="H71" s="390">
        <v>0.86895089999999997</v>
      </c>
      <c r="I71" s="390">
        <v>0.88082130000000003</v>
      </c>
      <c r="J71" s="390">
        <v>0.88769509999999996</v>
      </c>
      <c r="K71" s="390">
        <v>0.93630810000000009</v>
      </c>
      <c r="L71" s="390">
        <v>0.91774620000000007</v>
      </c>
      <c r="M71" s="390">
        <v>0.87634499999999993</v>
      </c>
      <c r="N71" s="390">
        <v>0.85058899999999982</v>
      </c>
      <c r="O71" s="390">
        <v>0.89914550000000015</v>
      </c>
      <c r="P71" s="390">
        <v>0.98648599999999975</v>
      </c>
      <c r="Q71" s="69">
        <f>SUM(E71:P71)</f>
        <v>10.635928099999997</v>
      </c>
      <c r="R71" s="627"/>
      <c r="S71" s="1325"/>
      <c r="T71" s="2170"/>
      <c r="U71" s="2165"/>
      <c r="V71" s="2166"/>
      <c r="W71" s="2167"/>
      <c r="X71" s="2168"/>
      <c r="Y71" s="2167"/>
      <c r="Z71" s="2168"/>
      <c r="AA71" s="2167"/>
      <c r="AB71" s="2167"/>
      <c r="AC71" s="2167"/>
      <c r="AD71" s="2167"/>
      <c r="AE71" s="2167"/>
      <c r="AF71" s="2167"/>
      <c r="AG71" s="2167"/>
      <c r="AH71" s="2169"/>
      <c r="AI71" s="1568"/>
    </row>
    <row r="72" spans="1:35" s="1" customFormat="1" ht="18.75" customHeight="1">
      <c r="A72" s="201"/>
      <c r="B72" s="1462">
        <v>23</v>
      </c>
      <c r="C72" s="12" t="s">
        <v>235</v>
      </c>
      <c r="D72" s="1461" t="s">
        <v>44</v>
      </c>
      <c r="E72" s="389">
        <v>78.021419899999756</v>
      </c>
      <c r="F72" s="70">
        <v>69.922941999999992</v>
      </c>
      <c r="G72" s="70">
        <v>77.898180199999871</v>
      </c>
      <c r="H72" s="70">
        <v>74.794859799999912</v>
      </c>
      <c r="I72" s="70">
        <v>77.313874789999915</v>
      </c>
      <c r="J72" s="70">
        <v>73.42873980999984</v>
      </c>
      <c r="K72" s="70">
        <v>75.261181500000106</v>
      </c>
      <c r="L72" s="70">
        <v>74.091735099999752</v>
      </c>
      <c r="M72" s="70">
        <v>73.773550899999805</v>
      </c>
      <c r="N72" s="70">
        <v>76.365683799999601</v>
      </c>
      <c r="O72" s="70">
        <v>74.061040499999663</v>
      </c>
      <c r="P72" s="70">
        <v>76.167059099999392</v>
      </c>
      <c r="Q72" s="67">
        <f>SUM(E72:P72)</f>
        <v>901.10026739999751</v>
      </c>
      <c r="R72" s="627"/>
      <c r="S72" s="1325"/>
      <c r="T72" s="2170"/>
      <c r="U72" s="2171" t="s">
        <v>50</v>
      </c>
      <c r="V72" s="2172">
        <v>2.3442580999999998</v>
      </c>
      <c r="W72" s="2173">
        <v>2.2768310000000014</v>
      </c>
      <c r="X72" s="2174">
        <v>2.3710510000000005</v>
      </c>
      <c r="Y72" s="2173">
        <v>2.6412388999999989</v>
      </c>
      <c r="Z72" s="2174">
        <v>2.2281245000000012</v>
      </c>
      <c r="AA72" s="2173">
        <v>1.8249408999999996</v>
      </c>
      <c r="AB72" s="2173">
        <v>1.9538169000000005</v>
      </c>
      <c r="AC72" s="2173">
        <v>1.6333431999999994</v>
      </c>
      <c r="AD72" s="2173">
        <v>1.8725992999999976</v>
      </c>
      <c r="AE72" s="2173">
        <v>1.5734671</v>
      </c>
      <c r="AF72" s="2173">
        <v>1.8212134000000013</v>
      </c>
      <c r="AG72" s="2173">
        <v>2.009004</v>
      </c>
      <c r="AH72" s="2175">
        <v>24.549888299999981</v>
      </c>
      <c r="AI72" s="1568"/>
    </row>
    <row r="73" spans="1:35" s="1" customFormat="1" ht="18.75" customHeight="1">
      <c r="A73" s="201"/>
      <c r="B73" s="1463"/>
      <c r="C73" s="12"/>
      <c r="D73" s="1460" t="s">
        <v>45</v>
      </c>
      <c r="E73" s="389">
        <v>10.026260500000001</v>
      </c>
      <c r="F73" s="65">
        <v>9.5864148999999976</v>
      </c>
      <c r="G73" s="65">
        <v>11.086063300000001</v>
      </c>
      <c r="H73" s="65">
        <v>10.902556100000002</v>
      </c>
      <c r="I73" s="65">
        <v>10.986346099999997</v>
      </c>
      <c r="J73" s="65">
        <v>12.370415699999999</v>
      </c>
      <c r="K73" s="65">
        <v>12.647857400000007</v>
      </c>
      <c r="L73" s="65">
        <v>12.700205799999999</v>
      </c>
      <c r="M73" s="65">
        <v>12.430732300000001</v>
      </c>
      <c r="N73" s="65">
        <v>13.362513199999997</v>
      </c>
      <c r="O73" s="65">
        <v>13.344464200000001</v>
      </c>
      <c r="P73" s="66">
        <v>14.525398300000001</v>
      </c>
      <c r="Q73" s="67">
        <f>SUM(E73:P73)</f>
        <v>143.9692278</v>
      </c>
      <c r="R73" s="627"/>
      <c r="S73" s="1325"/>
      <c r="T73" s="2170" t="s">
        <v>31</v>
      </c>
      <c r="U73" s="2165" t="s">
        <v>197</v>
      </c>
      <c r="V73" s="2166">
        <v>0.88928019999999997</v>
      </c>
      <c r="W73" s="2167">
        <v>0.76406180000000001</v>
      </c>
      <c r="X73" s="2168">
        <v>0.87849900000000003</v>
      </c>
      <c r="Y73" s="2167">
        <v>0.86895089999999997</v>
      </c>
      <c r="Z73" s="2168">
        <v>0.88082130000000003</v>
      </c>
      <c r="AA73" s="2167">
        <v>0.88769509999999996</v>
      </c>
      <c r="AB73" s="2167">
        <v>0.93630810000000009</v>
      </c>
      <c r="AC73" s="2167">
        <v>0.91774620000000007</v>
      </c>
      <c r="AD73" s="2167">
        <v>0.87634499999999993</v>
      </c>
      <c r="AE73" s="2167">
        <v>0.85058899999999982</v>
      </c>
      <c r="AF73" s="2167">
        <v>0.89914550000000015</v>
      </c>
      <c r="AG73" s="2167">
        <v>0.98648599999999975</v>
      </c>
      <c r="AH73" s="2169">
        <v>10.635928100000006</v>
      </c>
      <c r="AI73" s="1568"/>
    </row>
    <row r="74" spans="1:35" s="1" customFormat="1" ht="18.75" customHeight="1" thickBot="1">
      <c r="A74" s="201"/>
      <c r="B74" s="1034"/>
      <c r="C74" s="1035"/>
      <c r="D74" s="1027" t="s">
        <v>50</v>
      </c>
      <c r="E74" s="1028">
        <v>88.04768039999999</v>
      </c>
      <c r="F74" s="1028">
        <v>79.509356899999915</v>
      </c>
      <c r="G74" s="1028">
        <v>88.98424349999965</v>
      </c>
      <c r="H74" s="1028">
        <v>85.697415899999982</v>
      </c>
      <c r="I74" s="1028">
        <v>88.300220890000006</v>
      </c>
      <c r="J74" s="1028">
        <v>85.799155510000091</v>
      </c>
      <c r="K74" s="1028">
        <v>87.90903889999997</v>
      </c>
      <c r="L74" s="1028">
        <v>86.791940899999901</v>
      </c>
      <c r="M74" s="1028">
        <v>86.20428319999985</v>
      </c>
      <c r="N74" s="1028">
        <v>89.728197000000165</v>
      </c>
      <c r="O74" s="1028">
        <v>87.405504699999938</v>
      </c>
      <c r="P74" s="1028">
        <v>90.692457400000023</v>
      </c>
      <c r="Q74" s="1029">
        <f>SUM(E74:P74)</f>
        <v>1045.0694951999994</v>
      </c>
      <c r="R74" s="627"/>
      <c r="S74" s="1325"/>
      <c r="T74" s="2170"/>
      <c r="U74" s="2165"/>
      <c r="V74" s="2166"/>
      <c r="W74" s="2167"/>
      <c r="X74" s="2168"/>
      <c r="Y74" s="2167"/>
      <c r="Z74" s="2168"/>
      <c r="AA74" s="2167"/>
      <c r="AB74" s="2167"/>
      <c r="AC74" s="2167"/>
      <c r="AD74" s="2167"/>
      <c r="AE74" s="2167"/>
      <c r="AF74" s="2167"/>
      <c r="AG74" s="2167"/>
      <c r="AH74" s="2169"/>
      <c r="AI74" s="1568"/>
    </row>
    <row r="75" spans="1:35" s="1" customFormat="1" ht="18.75" customHeight="1">
      <c r="A75" s="201"/>
      <c r="B75" s="229"/>
      <c r="C75" s="229"/>
      <c r="D75" s="1036"/>
      <c r="E75" s="73"/>
      <c r="F75" s="73"/>
      <c r="G75" s="73"/>
      <c r="H75" s="73"/>
      <c r="I75" s="73"/>
      <c r="J75" s="73"/>
      <c r="K75" s="73"/>
      <c r="L75" s="73"/>
      <c r="M75" s="73"/>
      <c r="N75" s="73"/>
      <c r="O75" s="73"/>
      <c r="P75" s="73"/>
      <c r="Q75" s="229"/>
      <c r="R75" s="229"/>
      <c r="S75" s="1325"/>
      <c r="T75" s="2170"/>
      <c r="U75" s="2171" t="s">
        <v>50</v>
      </c>
      <c r="V75" s="2172">
        <v>0.88928019999999997</v>
      </c>
      <c r="W75" s="2173">
        <v>0.76406180000000001</v>
      </c>
      <c r="X75" s="2174">
        <v>0.87849900000000003</v>
      </c>
      <c r="Y75" s="2173">
        <v>0.86895089999999997</v>
      </c>
      <c r="Z75" s="2174">
        <v>0.88082130000000003</v>
      </c>
      <c r="AA75" s="2173">
        <v>0.88769509999999996</v>
      </c>
      <c r="AB75" s="2173">
        <v>0.93630810000000009</v>
      </c>
      <c r="AC75" s="2173">
        <v>0.91774620000000007</v>
      </c>
      <c r="AD75" s="2173">
        <v>0.87634499999999993</v>
      </c>
      <c r="AE75" s="2173">
        <v>0.85058899999999982</v>
      </c>
      <c r="AF75" s="2173">
        <v>0.89914550000000015</v>
      </c>
      <c r="AG75" s="2173">
        <v>0.98648599999999975</v>
      </c>
      <c r="AH75" s="2175">
        <v>10.635928100000006</v>
      </c>
      <c r="AI75" s="1568"/>
    </row>
    <row r="76" spans="1:35" s="1" customFormat="1" ht="10.5" customHeight="1">
      <c r="A76" s="201"/>
      <c r="B76" s="229"/>
      <c r="C76" s="229"/>
      <c r="D76" s="1036"/>
      <c r="E76" s="1037"/>
      <c r="F76" s="1037"/>
      <c r="G76" s="1037"/>
      <c r="H76" s="1037"/>
      <c r="I76" s="1037"/>
      <c r="J76" s="1037"/>
      <c r="K76" s="1037"/>
      <c r="L76" s="1037"/>
      <c r="M76" s="1037"/>
      <c r="N76" s="1037"/>
      <c r="O76" s="1037"/>
      <c r="P76" s="1037"/>
      <c r="Q76" s="229"/>
      <c r="R76" s="229"/>
      <c r="S76" s="1325"/>
      <c r="T76" s="2170" t="s">
        <v>33</v>
      </c>
      <c r="U76" s="2165" t="s">
        <v>197</v>
      </c>
      <c r="V76" s="2166">
        <v>78.021419899999756</v>
      </c>
      <c r="W76" s="2167">
        <v>69.922941999999992</v>
      </c>
      <c r="X76" s="2168">
        <v>77.898180199999871</v>
      </c>
      <c r="Y76" s="2167">
        <v>74.794859799999912</v>
      </c>
      <c r="Z76" s="2168">
        <v>77.313874789999915</v>
      </c>
      <c r="AA76" s="2167">
        <v>73.42873980999984</v>
      </c>
      <c r="AB76" s="2167">
        <v>75.261181500000106</v>
      </c>
      <c r="AC76" s="2167">
        <v>74.091735099999752</v>
      </c>
      <c r="AD76" s="2167">
        <v>73.773550899999805</v>
      </c>
      <c r="AE76" s="2167">
        <v>76.365683799999601</v>
      </c>
      <c r="AF76" s="2167">
        <v>74.061040499999663</v>
      </c>
      <c r="AG76" s="2167">
        <v>76.167059099999392</v>
      </c>
      <c r="AH76" s="2169">
        <v>901.10026739999648</v>
      </c>
      <c r="AI76" s="1568"/>
    </row>
    <row r="77" spans="1:35" s="1" customFormat="1" ht="18.75" customHeight="1" thickBot="1">
      <c r="A77" s="201"/>
      <c r="B77" s="229"/>
      <c r="C77" s="229"/>
      <c r="D77" s="633"/>
      <c r="E77" s="1037"/>
      <c r="F77" s="1037"/>
      <c r="G77" s="1037"/>
      <c r="H77" s="1037"/>
      <c r="I77" s="1037"/>
      <c r="J77" s="1037"/>
      <c r="K77" s="1037"/>
      <c r="L77" s="1037"/>
      <c r="M77" s="1037"/>
      <c r="N77" s="1037"/>
      <c r="O77" s="1037"/>
      <c r="P77" s="1037"/>
      <c r="Q77" s="229"/>
      <c r="R77" s="229"/>
      <c r="S77" s="1325"/>
      <c r="T77" s="2164"/>
      <c r="U77" s="2165" t="s">
        <v>196</v>
      </c>
      <c r="V77" s="2166">
        <v>10.026260500000001</v>
      </c>
      <c r="W77" s="2167">
        <v>9.5864148999999976</v>
      </c>
      <c r="X77" s="2168">
        <v>11.086063300000001</v>
      </c>
      <c r="Y77" s="2167">
        <v>10.902556100000002</v>
      </c>
      <c r="Z77" s="2168">
        <v>10.986346099999997</v>
      </c>
      <c r="AA77" s="2167">
        <v>12.370415699999999</v>
      </c>
      <c r="AB77" s="2167">
        <v>12.647857400000007</v>
      </c>
      <c r="AC77" s="2167">
        <v>12.700205799999999</v>
      </c>
      <c r="AD77" s="2167">
        <v>12.430732300000001</v>
      </c>
      <c r="AE77" s="2167">
        <v>13.362513199999997</v>
      </c>
      <c r="AF77" s="2167">
        <v>13.344464200000001</v>
      </c>
      <c r="AG77" s="2167">
        <v>14.525398300000001</v>
      </c>
      <c r="AH77" s="2169">
        <v>143.96922779999986</v>
      </c>
      <c r="AI77" s="1568"/>
    </row>
    <row r="78" spans="1:35" s="1" customFormat="1" ht="18.75" customHeight="1">
      <c r="A78" s="201"/>
      <c r="B78" s="1038" t="s">
        <v>83</v>
      </c>
      <c r="C78" s="1949" t="s">
        <v>161</v>
      </c>
      <c r="D78" s="75" t="s">
        <v>44</v>
      </c>
      <c r="E78" s="76">
        <f>SUMIF($D$6:$D$74,$D$78,E$6:E$74)</f>
        <v>1656.4204234300014</v>
      </c>
      <c r="F78" s="77">
        <f t="shared" ref="F78:P78" si="2">SUMIF($D$6:$D$74,$D$78,F$6:F$74)</f>
        <v>1635.6969416599986</v>
      </c>
      <c r="G78" s="77">
        <f t="shared" si="2"/>
        <v>1686.3983958200008</v>
      </c>
      <c r="H78" s="77">
        <f t="shared" si="2"/>
        <v>1628.1251889700004</v>
      </c>
      <c r="I78" s="77">
        <f t="shared" si="2"/>
        <v>1598.3460317499978</v>
      </c>
      <c r="J78" s="77">
        <f t="shared" si="2"/>
        <v>1544.440100219997</v>
      </c>
      <c r="K78" s="77">
        <f t="shared" si="2"/>
        <v>1542.811139900004</v>
      </c>
      <c r="L78" s="77">
        <f t="shared" si="2"/>
        <v>1550.9157631399996</v>
      </c>
      <c r="M78" s="77">
        <f t="shared" si="2"/>
        <v>1551.9161761700002</v>
      </c>
      <c r="N78" s="77">
        <f t="shared" si="2"/>
        <v>1565.4758347599991</v>
      </c>
      <c r="O78" s="77">
        <f t="shared" si="2"/>
        <v>1570.3263148400006</v>
      </c>
      <c r="P78" s="77">
        <f t="shared" si="2"/>
        <v>1607.0783824200025</v>
      </c>
      <c r="Q78" s="78">
        <f>SUM(E78:P78)</f>
        <v>19137.950693080005</v>
      </c>
      <c r="R78" s="627"/>
      <c r="S78" s="1325"/>
      <c r="T78" s="2170"/>
      <c r="U78" s="2171" t="s">
        <v>50</v>
      </c>
      <c r="V78" s="2172">
        <v>88.04768039999999</v>
      </c>
      <c r="W78" s="2173">
        <v>79.509356899999915</v>
      </c>
      <c r="X78" s="2174">
        <v>88.98424349999965</v>
      </c>
      <c r="Y78" s="2173">
        <v>85.697415899999982</v>
      </c>
      <c r="Z78" s="2174">
        <v>88.300220890000006</v>
      </c>
      <c r="AA78" s="2173">
        <v>85.799155510000091</v>
      </c>
      <c r="AB78" s="2173">
        <v>87.90903889999997</v>
      </c>
      <c r="AC78" s="2173">
        <v>86.791940899999901</v>
      </c>
      <c r="AD78" s="2173">
        <v>86.20428319999985</v>
      </c>
      <c r="AE78" s="2173">
        <v>89.728197000000165</v>
      </c>
      <c r="AF78" s="2173">
        <v>87.405504699999938</v>
      </c>
      <c r="AG78" s="2173">
        <v>90.692457400000023</v>
      </c>
      <c r="AH78" s="2175">
        <v>1045.0694951999906</v>
      </c>
      <c r="AI78" s="1568"/>
    </row>
    <row r="79" spans="1:35" s="1" customFormat="1" ht="18.75" customHeight="1" thickBot="1">
      <c r="A79" s="201"/>
      <c r="B79" s="1039"/>
      <c r="C79" s="1950"/>
      <c r="D79" s="79" t="s">
        <v>45</v>
      </c>
      <c r="E79" s="80">
        <f>SUMIF($D$6:$D$74,$D$79,E$6:E$74)</f>
        <v>274.78337722999993</v>
      </c>
      <c r="F79" s="81">
        <f t="shared" ref="F79:P79" si="3">SUMIF($D$6:$D$74,$D$79,F$6:F$74)</f>
        <v>263.75142816999994</v>
      </c>
      <c r="G79" s="81">
        <f t="shared" si="3"/>
        <v>282.4785903799999</v>
      </c>
      <c r="H79" s="81">
        <f t="shared" si="3"/>
        <v>255.59006451999997</v>
      </c>
      <c r="I79" s="81">
        <f t="shared" si="3"/>
        <v>269.98818619999997</v>
      </c>
      <c r="J79" s="81">
        <f t="shared" si="3"/>
        <v>250.78008340000002</v>
      </c>
      <c r="K79" s="81">
        <f t="shared" si="3"/>
        <v>255.05597590000008</v>
      </c>
      <c r="L79" s="81">
        <f t="shared" si="3"/>
        <v>257.88819840000002</v>
      </c>
      <c r="M79" s="81">
        <f t="shared" si="3"/>
        <v>256.2421579</v>
      </c>
      <c r="N79" s="81">
        <f t="shared" si="3"/>
        <v>277.7878626000001</v>
      </c>
      <c r="O79" s="81">
        <f t="shared" si="3"/>
        <v>285.4260003</v>
      </c>
      <c r="P79" s="81">
        <f t="shared" si="3"/>
        <v>287.30204669999995</v>
      </c>
      <c r="Q79" s="82">
        <f>SUM(E79:P79)</f>
        <v>3217.0739717000001</v>
      </c>
      <c r="R79" s="627"/>
      <c r="S79" s="1325"/>
      <c r="T79" s="2170" t="s">
        <v>50</v>
      </c>
      <c r="U79" s="2165" t="s">
        <v>197</v>
      </c>
      <c r="V79" s="2166">
        <v>1656.4204234299923</v>
      </c>
      <c r="W79" s="2167">
        <v>1635.6969416599975</v>
      </c>
      <c r="X79" s="2168">
        <v>1686.3983958199885</v>
      </c>
      <c r="Y79" s="2167">
        <v>1628.1251889700034</v>
      </c>
      <c r="Z79" s="2168">
        <v>1598.3460317499876</v>
      </c>
      <c r="AA79" s="2167">
        <v>1544.4401002200041</v>
      </c>
      <c r="AB79" s="2167">
        <v>1542.8111398999845</v>
      </c>
      <c r="AC79" s="2167">
        <v>1550.9157631400071</v>
      </c>
      <c r="AD79" s="2167">
        <v>1551.9161761699961</v>
      </c>
      <c r="AE79" s="2167">
        <v>1565.4758347600214</v>
      </c>
      <c r="AF79" s="2167">
        <v>1570.3263148399803</v>
      </c>
      <c r="AG79" s="2167">
        <v>1607.0783824199971</v>
      </c>
      <c r="AH79" s="2169">
        <v>19137.950693079507</v>
      </c>
      <c r="AI79" s="1568"/>
    </row>
    <row r="80" spans="1:35" s="1" customFormat="1" ht="18.75" customHeight="1" thickBot="1">
      <c r="A80" s="201"/>
      <c r="B80" s="1040"/>
      <c r="C80" s="1041" t="s">
        <v>50</v>
      </c>
      <c r="D80" s="396"/>
      <c r="E80" s="395">
        <f t="shared" ref="E80:P80" si="4">SUM(E78:E79)</f>
        <v>1931.2038006600014</v>
      </c>
      <c r="F80" s="83">
        <f t="shared" si="4"/>
        <v>1899.4483698299987</v>
      </c>
      <c r="G80" s="83">
        <f t="shared" si="4"/>
        <v>1968.8769862000008</v>
      </c>
      <c r="H80" s="83">
        <f t="shared" si="4"/>
        <v>1883.7152534900004</v>
      </c>
      <c r="I80" s="83">
        <f t="shared" si="4"/>
        <v>1868.3342179499978</v>
      </c>
      <c r="J80" s="83">
        <f t="shared" si="4"/>
        <v>1795.220183619997</v>
      </c>
      <c r="K80" s="83">
        <f t="shared" si="4"/>
        <v>1797.8671158000041</v>
      </c>
      <c r="L80" s="83">
        <f t="shared" si="4"/>
        <v>1808.8039615399996</v>
      </c>
      <c r="M80" s="83">
        <f t="shared" si="4"/>
        <v>1808.1583340700001</v>
      </c>
      <c r="N80" s="83">
        <f t="shared" si="4"/>
        <v>1843.2636973599992</v>
      </c>
      <c r="O80" s="83">
        <f t="shared" si="4"/>
        <v>1855.7523151400005</v>
      </c>
      <c r="P80" s="83">
        <f t="shared" si="4"/>
        <v>1894.3804291200024</v>
      </c>
      <c r="Q80" s="84">
        <f>SUM(E80:P80)</f>
        <v>22355.024664780001</v>
      </c>
      <c r="R80" s="627"/>
      <c r="S80" s="1325"/>
      <c r="T80" s="2164"/>
      <c r="U80" s="2165" t="s">
        <v>196</v>
      </c>
      <c r="V80" s="2166">
        <v>274.78337723000004</v>
      </c>
      <c r="W80" s="2167">
        <v>263.75142816999994</v>
      </c>
      <c r="X80" s="2168">
        <v>282.47859038000024</v>
      </c>
      <c r="Y80" s="2167">
        <v>255.59006452000006</v>
      </c>
      <c r="Z80" s="2168">
        <v>269.98818619999992</v>
      </c>
      <c r="AA80" s="2167">
        <v>250.78008339999997</v>
      </c>
      <c r="AB80" s="2167">
        <v>255.05597589999994</v>
      </c>
      <c r="AC80" s="2167">
        <v>257.88819839999996</v>
      </c>
      <c r="AD80" s="2167">
        <v>256.24215789999982</v>
      </c>
      <c r="AE80" s="2167">
        <v>277.78786259999998</v>
      </c>
      <c r="AF80" s="2167">
        <v>285.42600030000006</v>
      </c>
      <c r="AG80" s="2167">
        <v>287.30204670000001</v>
      </c>
      <c r="AH80" s="2169">
        <v>3217.0739717000042</v>
      </c>
      <c r="AI80" s="1568"/>
    </row>
    <row r="81" spans="1:35" s="1" customFormat="1" ht="18.75" customHeight="1">
      <c r="A81" s="201"/>
      <c r="B81" s="229"/>
      <c r="C81" s="284"/>
      <c r="D81" s="1042"/>
      <c r="E81" s="1043"/>
      <c r="F81" s="1043"/>
      <c r="G81" s="1043"/>
      <c r="H81" s="1043"/>
      <c r="I81" s="1043"/>
      <c r="J81" s="1043"/>
      <c r="K81" s="1043"/>
      <c r="L81" s="1043"/>
      <c r="M81" s="1043"/>
      <c r="N81" s="1043"/>
      <c r="O81" s="1043"/>
      <c r="P81" s="1043"/>
      <c r="Q81" s="627"/>
      <c r="R81" s="627"/>
      <c r="S81" s="1325"/>
      <c r="T81" s="2177"/>
      <c r="U81" s="2178" t="s">
        <v>50</v>
      </c>
      <c r="V81" s="2179">
        <v>1931.203800660016</v>
      </c>
      <c r="W81" s="2180">
        <v>1899.4483698299791</v>
      </c>
      <c r="X81" s="2181">
        <v>1968.8769861999849</v>
      </c>
      <c r="Y81" s="2180">
        <v>1883.7152534900097</v>
      </c>
      <c r="Z81" s="2181">
        <v>1868.3342179499984</v>
      </c>
      <c r="AA81" s="2180">
        <v>1795.2201836199954</v>
      </c>
      <c r="AB81" s="2180">
        <v>1797.867115800015</v>
      </c>
      <c r="AC81" s="2180">
        <v>1808.8039615400362</v>
      </c>
      <c r="AD81" s="2180">
        <v>1808.1583340700001</v>
      </c>
      <c r="AE81" s="2180">
        <v>1843.2636973599956</v>
      </c>
      <c r="AF81" s="2180">
        <v>1855.7523151400317</v>
      </c>
      <c r="AG81" s="2180">
        <v>1894.3804291200365</v>
      </c>
      <c r="AH81" s="2182">
        <v>22355.024664779445</v>
      </c>
      <c r="AI81" s="1568"/>
    </row>
    <row r="82" spans="1:35" s="1" customFormat="1" ht="18.75" customHeight="1">
      <c r="A82" s="201"/>
      <c r="B82" s="229"/>
      <c r="C82" s="284"/>
      <c r="D82" s="1042"/>
      <c r="E82" s="1043"/>
      <c r="F82" s="1043"/>
      <c r="G82" s="1043"/>
      <c r="H82" s="1043"/>
      <c r="I82" s="1043"/>
      <c r="J82" s="1043"/>
      <c r="K82" s="1043"/>
      <c r="L82" s="1043"/>
      <c r="M82" s="1043"/>
      <c r="N82" s="1043"/>
      <c r="O82" s="1043"/>
      <c r="P82" s="1043"/>
      <c r="Q82" s="627"/>
      <c r="R82" s="627"/>
      <c r="S82" s="1325"/>
      <c r="T82" s="1325"/>
      <c r="U82" s="1456"/>
      <c r="V82" s="2183"/>
      <c r="W82" s="2183"/>
      <c r="X82" s="2183"/>
      <c r="Y82" s="2183"/>
      <c r="Z82" s="2183"/>
      <c r="AA82" s="1568"/>
      <c r="AB82" s="1568"/>
      <c r="AC82" s="1568"/>
      <c r="AD82" s="1568"/>
      <c r="AE82" s="1568"/>
      <c r="AF82" s="1568"/>
      <c r="AG82" s="1568"/>
      <c r="AH82" s="1568"/>
      <c r="AI82" s="1568"/>
    </row>
    <row r="83" spans="1:35" ht="15">
      <c r="A83" s="24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59"/>
      <c r="U83" s="1458"/>
      <c r="V83" s="2184"/>
      <c r="W83" s="2184"/>
      <c r="X83" s="2184"/>
      <c r="Y83" s="2184"/>
      <c r="Z83" s="2184"/>
    </row>
    <row r="84" spans="1:35" ht="15">
      <c r="A84" s="24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U84" s="1458"/>
      <c r="V84" s="2184"/>
      <c r="W84" s="2184"/>
      <c r="X84" s="2184"/>
      <c r="Y84" s="2184"/>
      <c r="Z84" s="2184"/>
    </row>
    <row r="85" spans="1:35">
      <c r="A85" s="24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1457"/>
    </row>
    <row r="86" spans="1:35">
      <c r="A86" s="24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59"/>
    </row>
    <row r="87" spans="1:35">
      <c r="A87" s="24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59"/>
    </row>
    <row r="88" spans="1:35">
      <c r="A88" s="24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59"/>
    </row>
    <row r="89" spans="1:35">
      <c r="A89" s="24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59"/>
    </row>
    <row r="90" spans="1:35">
      <c r="A90" s="24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59"/>
    </row>
    <row r="91" spans="1:35">
      <c r="A91" s="24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59"/>
    </row>
    <row r="92" spans="1:35">
      <c r="A92" s="24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59"/>
    </row>
    <row r="93" spans="1:35">
      <c r="A93" s="24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59"/>
    </row>
    <row r="94" spans="1:35">
      <c r="A94" s="24"/>
      <c r="B94" s="20"/>
      <c r="C94" s="13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59"/>
    </row>
    <row r="95" spans="1:35">
      <c r="A95" s="24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59"/>
    </row>
    <row r="96" spans="1:35">
      <c r="A96" s="24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59"/>
    </row>
    <row r="97" spans="1:18">
      <c r="A97" s="24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59"/>
    </row>
    <row r="98" spans="1:18">
      <c r="A98" s="24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59"/>
    </row>
    <row r="99" spans="1:18">
      <c r="A99" s="24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59"/>
    </row>
    <row r="100" spans="1:18">
      <c r="A100" s="24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59"/>
    </row>
    <row r="101" spans="1:18">
      <c r="A101" s="24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59"/>
    </row>
    <row r="102" spans="1:18">
      <c r="A102" s="24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59"/>
    </row>
    <row r="103" spans="1:18">
      <c r="A103" s="24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59"/>
    </row>
    <row r="104" spans="1:18">
      <c r="A104" s="24"/>
      <c r="B104" s="20"/>
      <c r="C104" s="13"/>
      <c r="D104" s="20"/>
      <c r="E104" s="58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</row>
    <row r="105" spans="1:18">
      <c r="A105" s="24"/>
      <c r="B105" s="20"/>
      <c r="C105" s="13"/>
      <c r="D105" s="20"/>
      <c r="E105" s="58"/>
      <c r="F105" s="58"/>
      <c r="G105" s="58"/>
      <c r="H105" s="58"/>
      <c r="I105" s="58"/>
      <c r="J105" s="58"/>
      <c r="K105" s="58"/>
      <c r="L105" s="58"/>
      <c r="M105" s="58"/>
      <c r="N105" s="58"/>
      <c r="O105" s="58"/>
      <c r="P105" s="58"/>
      <c r="Q105" s="58"/>
      <c r="R105" s="58"/>
    </row>
    <row r="106" spans="1:18">
      <c r="A106" s="24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</row>
    <row r="107" spans="1:18">
      <c r="A107" s="24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</row>
    <row r="108" spans="1:18">
      <c r="A108" s="24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</row>
    <row r="109" spans="1:18">
      <c r="A109" s="24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</row>
    <row r="110" spans="1:18">
      <c r="A110" s="24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</row>
    <row r="111" spans="1:18">
      <c r="A111" s="24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</row>
    <row r="112" spans="1:18">
      <c r="A112" s="24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</row>
    <row r="113" spans="1:18">
      <c r="A113" s="24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</row>
    <row r="114" spans="1:18">
      <c r="A114" s="24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</row>
    <row r="115" spans="1:18">
      <c r="A115" s="24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</row>
    <row r="116" spans="1:18">
      <c r="A116" s="24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</row>
    <row r="117" spans="1:18" ht="13.5" thickBot="1">
      <c r="A117" s="2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</row>
    <row r="118" spans="1:18"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</row>
    <row r="119" spans="1:18">
      <c r="B119" s="15"/>
      <c r="C119" s="1326"/>
      <c r="D119" s="1326"/>
      <c r="E119" s="1326"/>
      <c r="F119" s="1326"/>
      <c r="G119" s="1326"/>
      <c r="H119" s="1326"/>
      <c r="I119" s="1326"/>
      <c r="J119" s="1326"/>
      <c r="K119" s="1326"/>
      <c r="L119" s="1326"/>
      <c r="M119" s="1326"/>
      <c r="N119" s="1326"/>
      <c r="O119" s="1326"/>
      <c r="P119" s="1326"/>
      <c r="Q119" s="1326"/>
      <c r="R119" s="1326"/>
    </row>
    <row r="120" spans="1:18">
      <c r="B120" s="15"/>
      <c r="C120" s="1326"/>
      <c r="D120" s="1326"/>
      <c r="E120" s="1326"/>
      <c r="F120" s="1326"/>
      <c r="G120" s="1326"/>
      <c r="H120" s="1326"/>
      <c r="I120" s="1326"/>
      <c r="J120" s="1326"/>
      <c r="K120" s="1326"/>
      <c r="L120" s="1326"/>
      <c r="M120" s="1326"/>
      <c r="N120" s="1326"/>
      <c r="O120" s="1326"/>
      <c r="P120" s="1326"/>
      <c r="Q120" s="1326"/>
      <c r="R120" s="1326"/>
    </row>
    <row r="121" spans="1:18">
      <c r="B121" s="15"/>
      <c r="C121" s="1326"/>
      <c r="D121" s="1473" t="s">
        <v>162</v>
      </c>
      <c r="E121" s="1326"/>
      <c r="F121" s="1326"/>
      <c r="G121" s="1326"/>
      <c r="H121" s="1326"/>
      <c r="I121" s="1326"/>
      <c r="J121" s="1326"/>
      <c r="K121" s="1326"/>
      <c r="L121" s="1326"/>
      <c r="M121" s="1326"/>
      <c r="N121" s="1326"/>
      <c r="O121" s="1326"/>
      <c r="P121" s="1326"/>
      <c r="Q121" s="1326"/>
      <c r="R121" s="1326"/>
    </row>
    <row r="122" spans="1:18">
      <c r="B122" s="15"/>
      <c r="C122" s="1326"/>
      <c r="D122" s="1326"/>
      <c r="E122" s="1474" t="s">
        <v>108</v>
      </c>
      <c r="F122" s="1474" t="s">
        <v>109</v>
      </c>
      <c r="G122" s="1474" t="s">
        <v>110</v>
      </c>
      <c r="H122" s="1474" t="s">
        <v>111</v>
      </c>
      <c r="I122" s="1474" t="s">
        <v>112</v>
      </c>
      <c r="J122" s="1474" t="s">
        <v>113</v>
      </c>
      <c r="K122" s="1474" t="s">
        <v>114</v>
      </c>
      <c r="L122" s="1474" t="s">
        <v>115</v>
      </c>
      <c r="M122" s="1474" t="s">
        <v>116</v>
      </c>
      <c r="N122" s="1474" t="s">
        <v>117</v>
      </c>
      <c r="O122" s="1474" t="s">
        <v>118</v>
      </c>
      <c r="P122" s="1474" t="s">
        <v>119</v>
      </c>
      <c r="Q122" s="1326"/>
      <c r="R122" s="1326"/>
    </row>
    <row r="123" spans="1:18">
      <c r="B123" s="15"/>
      <c r="C123" s="1326"/>
      <c r="D123" s="1326" t="s">
        <v>64</v>
      </c>
      <c r="E123" s="1475">
        <f>E63</f>
        <v>519.17233307000129</v>
      </c>
      <c r="F123" s="1475">
        <f t="shared" ref="F123:P123" si="5">F63</f>
        <v>547.46921122000037</v>
      </c>
      <c r="G123" s="1475">
        <f t="shared" si="5"/>
        <v>539.08237067999926</v>
      </c>
      <c r="H123" s="1475">
        <f t="shared" si="5"/>
        <v>525.78477766000037</v>
      </c>
      <c r="I123" s="1475">
        <f t="shared" si="5"/>
        <v>494.98302959999893</v>
      </c>
      <c r="J123" s="1475">
        <f t="shared" si="5"/>
        <v>488.1801601199985</v>
      </c>
      <c r="K123" s="1475">
        <f t="shared" si="5"/>
        <v>486.99885929000118</v>
      </c>
      <c r="L123" s="1475">
        <f t="shared" si="5"/>
        <v>487.70893518000065</v>
      </c>
      <c r="M123" s="1475">
        <f t="shared" si="5"/>
        <v>488.75911105999859</v>
      </c>
      <c r="N123" s="1475">
        <f t="shared" si="5"/>
        <v>483.84599246999875</v>
      </c>
      <c r="O123" s="1475">
        <f t="shared" si="5"/>
        <v>490.53469716000001</v>
      </c>
      <c r="P123" s="1475">
        <f t="shared" si="5"/>
        <v>498.16125553000109</v>
      </c>
      <c r="Q123" s="1476">
        <f t="shared" ref="Q123:Q128" si="6">SUM(E123:P123)</f>
        <v>6050.6807330399988</v>
      </c>
      <c r="R123" s="1326"/>
    </row>
    <row r="124" spans="1:18">
      <c r="B124" s="15"/>
      <c r="C124" s="1326"/>
      <c r="D124" s="1326" t="s">
        <v>239</v>
      </c>
      <c r="E124" s="1475">
        <f>E57</f>
        <v>447.08139870000042</v>
      </c>
      <c r="F124" s="1475">
        <f t="shared" ref="F124:P124" si="7">F57</f>
        <v>447.15630215999903</v>
      </c>
      <c r="G124" s="1475">
        <f t="shared" si="7"/>
        <v>463.94564270000092</v>
      </c>
      <c r="H124" s="1475">
        <f t="shared" si="7"/>
        <v>438.91984830000058</v>
      </c>
      <c r="I124" s="1475">
        <f t="shared" si="7"/>
        <v>433.98117209999901</v>
      </c>
      <c r="J124" s="1475">
        <f t="shared" si="7"/>
        <v>409.4264774999981</v>
      </c>
      <c r="K124" s="1475">
        <f t="shared" si="7"/>
        <v>405.65916580000294</v>
      </c>
      <c r="L124" s="1475">
        <f t="shared" si="7"/>
        <v>412.25981460000025</v>
      </c>
      <c r="M124" s="1475">
        <f t="shared" si="7"/>
        <v>410.4674579</v>
      </c>
      <c r="N124" s="1475">
        <f t="shared" si="7"/>
        <v>410.49266780000096</v>
      </c>
      <c r="O124" s="1475">
        <f t="shared" si="7"/>
        <v>414.49723410000092</v>
      </c>
      <c r="P124" s="1475">
        <f t="shared" si="7"/>
        <v>415.99473951000198</v>
      </c>
      <c r="Q124" s="1476">
        <f t="shared" si="6"/>
        <v>5109.8819211700056</v>
      </c>
      <c r="R124" s="1326"/>
    </row>
    <row r="125" spans="1:18">
      <c r="B125" s="15"/>
      <c r="C125" s="1326"/>
      <c r="D125" s="1326" t="s">
        <v>18</v>
      </c>
      <c r="E125" s="1475">
        <f>E60</f>
        <v>127.74337880000006</v>
      </c>
      <c r="F125" s="1475">
        <f t="shared" ref="F125:P125" si="8">F60</f>
        <v>120.08940129999948</v>
      </c>
      <c r="G125" s="1475">
        <f t="shared" si="8"/>
        <v>127.87105989999965</v>
      </c>
      <c r="H125" s="1475">
        <f t="shared" si="8"/>
        <v>119.54101600000006</v>
      </c>
      <c r="I125" s="1475">
        <f t="shared" si="8"/>
        <v>122.20983719999968</v>
      </c>
      <c r="J125" s="1475">
        <f t="shared" si="8"/>
        <v>115.51640660000048</v>
      </c>
      <c r="K125" s="1475">
        <f t="shared" si="8"/>
        <v>118.47069760000046</v>
      </c>
      <c r="L125" s="1475">
        <f t="shared" si="8"/>
        <v>116.96509449999958</v>
      </c>
      <c r="M125" s="1475">
        <f t="shared" si="8"/>
        <v>115.03258660000049</v>
      </c>
      <c r="N125" s="1475">
        <f t="shared" si="8"/>
        <v>119.38575829999945</v>
      </c>
      <c r="O125" s="1475">
        <f t="shared" si="8"/>
        <v>117.55946559999902</v>
      </c>
      <c r="P125" s="1475">
        <f t="shared" si="8"/>
        <v>128.75889109999923</v>
      </c>
      <c r="Q125" s="1476">
        <f t="shared" si="6"/>
        <v>1449.1435934999977</v>
      </c>
      <c r="R125" s="1326"/>
    </row>
    <row r="126" spans="1:18">
      <c r="B126" s="15"/>
      <c r="C126" s="1326"/>
      <c r="D126" s="1326" t="s">
        <v>17</v>
      </c>
      <c r="E126" s="1475">
        <f>E33</f>
        <v>85.370467130000321</v>
      </c>
      <c r="F126" s="1475">
        <f t="shared" ref="F126:P126" si="9">F33</f>
        <v>79.808229849999933</v>
      </c>
      <c r="G126" s="1475">
        <f t="shared" si="9"/>
        <v>87.468685019999654</v>
      </c>
      <c r="H126" s="1475">
        <f t="shared" si="9"/>
        <v>82.125896560000001</v>
      </c>
      <c r="I126" s="1475">
        <f t="shared" si="9"/>
        <v>79.742268590000435</v>
      </c>
      <c r="J126" s="1475">
        <f t="shared" si="9"/>
        <v>76.602580460000041</v>
      </c>
      <c r="K126" s="1475">
        <f t="shared" si="9"/>
        <v>74.757022069999906</v>
      </c>
      <c r="L126" s="1475">
        <f t="shared" si="9"/>
        <v>72.607312789999796</v>
      </c>
      <c r="M126" s="1475">
        <f t="shared" si="9"/>
        <v>71.987760800000117</v>
      </c>
      <c r="N126" s="1475">
        <f t="shared" si="9"/>
        <v>75.033165850000145</v>
      </c>
      <c r="O126" s="1475">
        <f t="shared" si="9"/>
        <v>76.950928749999747</v>
      </c>
      <c r="P126" s="1475">
        <f t="shared" si="9"/>
        <v>81.895009149999851</v>
      </c>
      <c r="Q126" s="1476">
        <f t="shared" si="6"/>
        <v>944.34932702000015</v>
      </c>
      <c r="R126" s="1326"/>
    </row>
    <row r="127" spans="1:18">
      <c r="B127" s="15"/>
      <c r="C127" s="1326"/>
      <c r="D127" s="1326" t="s">
        <v>34</v>
      </c>
      <c r="E127" s="1475">
        <f>E72</f>
        <v>78.021419899999756</v>
      </c>
      <c r="F127" s="1475">
        <f t="shared" ref="F127:P127" si="10">F72</f>
        <v>69.922941999999992</v>
      </c>
      <c r="G127" s="1475">
        <f t="shared" si="10"/>
        <v>77.898180199999871</v>
      </c>
      <c r="H127" s="1475">
        <f t="shared" si="10"/>
        <v>74.794859799999912</v>
      </c>
      <c r="I127" s="1475">
        <f t="shared" si="10"/>
        <v>77.313874789999915</v>
      </c>
      <c r="J127" s="1475">
        <f t="shared" si="10"/>
        <v>73.42873980999984</v>
      </c>
      <c r="K127" s="1475">
        <f t="shared" si="10"/>
        <v>75.261181500000106</v>
      </c>
      <c r="L127" s="1475">
        <f t="shared" si="10"/>
        <v>74.091735099999752</v>
      </c>
      <c r="M127" s="1475">
        <f t="shared" si="10"/>
        <v>73.773550899999805</v>
      </c>
      <c r="N127" s="1475">
        <f t="shared" si="10"/>
        <v>76.365683799999601</v>
      </c>
      <c r="O127" s="1475">
        <f t="shared" si="10"/>
        <v>74.061040499999663</v>
      </c>
      <c r="P127" s="1475">
        <f t="shared" si="10"/>
        <v>76.167059099999392</v>
      </c>
      <c r="Q127" s="1476">
        <f t="shared" si="6"/>
        <v>901.10026739999751</v>
      </c>
      <c r="R127" s="1326"/>
    </row>
    <row r="128" spans="1:18">
      <c r="B128" s="15"/>
      <c r="C128" s="1326"/>
      <c r="D128" s="1326" t="s">
        <v>5</v>
      </c>
      <c r="E128" s="1475">
        <f>E15</f>
        <v>61.887159500000017</v>
      </c>
      <c r="F128" s="1475">
        <f t="shared" ref="F128:P128" si="11">F15</f>
        <v>56.956723199999502</v>
      </c>
      <c r="G128" s="1475">
        <f t="shared" si="11"/>
        <v>62.790787400000198</v>
      </c>
      <c r="H128" s="1475">
        <f t="shared" si="11"/>
        <v>62.74426989999985</v>
      </c>
      <c r="I128" s="1475">
        <f t="shared" si="11"/>
        <v>63.655716199999873</v>
      </c>
      <c r="J128" s="1475">
        <f t="shared" si="11"/>
        <v>62.077604800000145</v>
      </c>
      <c r="K128" s="1475">
        <f t="shared" si="11"/>
        <v>61.421041499999724</v>
      </c>
      <c r="L128" s="1475">
        <f t="shared" si="11"/>
        <v>63.908703299999772</v>
      </c>
      <c r="M128" s="1475">
        <f t="shared" si="11"/>
        <v>64.324833800000363</v>
      </c>
      <c r="N128" s="1475">
        <f t="shared" si="11"/>
        <v>65.055042599999936</v>
      </c>
      <c r="O128" s="1475">
        <f t="shared" si="11"/>
        <v>63.451743000000448</v>
      </c>
      <c r="P128" s="1475">
        <f t="shared" si="11"/>
        <v>65.011868900000096</v>
      </c>
      <c r="Q128" s="1476">
        <f t="shared" si="6"/>
        <v>753.28549409999994</v>
      </c>
      <c r="R128" s="1326"/>
    </row>
    <row r="129" spans="2:18">
      <c r="B129" s="15"/>
      <c r="C129" s="1326"/>
      <c r="D129" s="1326"/>
      <c r="E129" s="1326"/>
      <c r="F129" s="1326"/>
      <c r="G129" s="1326"/>
      <c r="H129" s="1326"/>
      <c r="I129" s="1326"/>
      <c r="J129" s="1326"/>
      <c r="K129" s="1326"/>
      <c r="L129" s="1326"/>
      <c r="M129" s="1326"/>
      <c r="N129" s="1326"/>
      <c r="O129" s="1326"/>
      <c r="P129" s="1326"/>
      <c r="Q129" s="1326"/>
      <c r="R129" s="1326"/>
    </row>
    <row r="130" spans="2:18">
      <c r="B130" s="15"/>
      <c r="C130" s="1326"/>
      <c r="D130" s="1326"/>
      <c r="E130" s="1477"/>
      <c r="F130" s="1477"/>
      <c r="G130" s="1477"/>
      <c r="H130" s="1477"/>
      <c r="I130" s="1477"/>
      <c r="J130" s="1477"/>
      <c r="K130" s="1477"/>
      <c r="L130" s="1477"/>
      <c r="M130" s="1477"/>
      <c r="N130" s="1477"/>
      <c r="O130" s="1477"/>
      <c r="P130" s="1477"/>
      <c r="Q130" s="1326"/>
      <c r="R130" s="1326"/>
    </row>
    <row r="131" spans="2:18">
      <c r="B131" s="15"/>
      <c r="C131" s="1326"/>
      <c r="D131" s="1326"/>
      <c r="E131" s="1326"/>
      <c r="F131" s="1326"/>
      <c r="G131" s="1326"/>
      <c r="H131" s="1326"/>
      <c r="I131" s="1326"/>
      <c r="J131" s="1326"/>
      <c r="K131" s="1326"/>
      <c r="L131" s="1326"/>
      <c r="M131" s="1326"/>
      <c r="N131" s="1326"/>
      <c r="O131" s="1326"/>
      <c r="P131" s="1326"/>
      <c r="Q131" s="1326"/>
      <c r="R131" s="1326"/>
    </row>
    <row r="132" spans="2:18">
      <c r="B132" s="15"/>
      <c r="C132" s="1326"/>
      <c r="D132" s="1473" t="s">
        <v>163</v>
      </c>
      <c r="E132" s="1326"/>
      <c r="F132" s="1326"/>
      <c r="G132" s="1326"/>
      <c r="H132" s="1326"/>
      <c r="I132" s="1326"/>
      <c r="J132" s="1326"/>
      <c r="K132" s="1326"/>
      <c r="L132" s="1326"/>
      <c r="M132" s="1326"/>
      <c r="N132" s="1326"/>
      <c r="O132" s="1326"/>
      <c r="P132" s="1326"/>
      <c r="Q132" s="1326"/>
      <c r="R132" s="1326"/>
    </row>
    <row r="133" spans="2:18">
      <c r="B133" s="15"/>
      <c r="C133" s="1326"/>
      <c r="D133" s="1326"/>
      <c r="E133" s="1478" t="str">
        <f t="shared" ref="E133:P133" si="12">E122</f>
        <v>Ene</v>
      </c>
      <c r="F133" s="1478" t="str">
        <f t="shared" si="12"/>
        <v>Feb</v>
      </c>
      <c r="G133" s="1478" t="str">
        <f t="shared" si="12"/>
        <v>Mar</v>
      </c>
      <c r="H133" s="1478" t="str">
        <f t="shared" si="12"/>
        <v>Abr</v>
      </c>
      <c r="I133" s="1478" t="str">
        <f t="shared" si="12"/>
        <v>May</v>
      </c>
      <c r="J133" s="1478" t="str">
        <f t="shared" si="12"/>
        <v>Jun</v>
      </c>
      <c r="K133" s="1478" t="str">
        <f t="shared" si="12"/>
        <v>Jul</v>
      </c>
      <c r="L133" s="1478" t="str">
        <f t="shared" si="12"/>
        <v>Ago</v>
      </c>
      <c r="M133" s="1478" t="str">
        <f t="shared" si="12"/>
        <v>Sep</v>
      </c>
      <c r="N133" s="1478" t="str">
        <f t="shared" si="12"/>
        <v>Oct</v>
      </c>
      <c r="O133" s="1478" t="str">
        <f t="shared" si="12"/>
        <v>Nov</v>
      </c>
      <c r="P133" s="1478" t="str">
        <f t="shared" si="12"/>
        <v>Dic</v>
      </c>
      <c r="Q133" s="1326"/>
      <c r="R133" s="1326"/>
    </row>
    <row r="134" spans="2:18">
      <c r="B134" s="15"/>
      <c r="C134" s="1326"/>
      <c r="D134" s="1326" t="s">
        <v>239</v>
      </c>
      <c r="E134" s="1475">
        <f>E58</f>
        <v>149.10819849999999</v>
      </c>
      <c r="F134" s="1475">
        <f t="shared" ref="F134:P134" si="13">F58</f>
        <v>145.03182569999996</v>
      </c>
      <c r="G134" s="1475">
        <f t="shared" si="13"/>
        <v>154.08210269999995</v>
      </c>
      <c r="H134" s="1475">
        <f t="shared" si="13"/>
        <v>141.40922649999999</v>
      </c>
      <c r="I134" s="1475">
        <f t="shared" si="13"/>
        <v>150.4058766</v>
      </c>
      <c r="J134" s="1475">
        <f t="shared" si="13"/>
        <v>134.15911260000001</v>
      </c>
      <c r="K134" s="1475">
        <f t="shared" si="13"/>
        <v>138.16740730000004</v>
      </c>
      <c r="L134" s="1475">
        <f t="shared" si="13"/>
        <v>141.6385386</v>
      </c>
      <c r="M134" s="1475">
        <f t="shared" si="13"/>
        <v>137.84572390000002</v>
      </c>
      <c r="N134" s="1475">
        <f t="shared" si="13"/>
        <v>146.15556990000005</v>
      </c>
      <c r="O134" s="1475">
        <f t="shared" si="13"/>
        <v>147.31818660000002</v>
      </c>
      <c r="P134" s="1475">
        <f t="shared" si="13"/>
        <v>144.94329269999994</v>
      </c>
      <c r="Q134" s="1476">
        <f t="shared" ref="Q134:Q139" si="14">SUM(E134:P134)</f>
        <v>1730.2650616000001</v>
      </c>
      <c r="R134" s="1326"/>
    </row>
    <row r="135" spans="2:18">
      <c r="B135" s="15"/>
      <c r="C135" s="1326"/>
      <c r="D135" s="1326" t="s">
        <v>64</v>
      </c>
      <c r="E135" s="1475">
        <f>E64</f>
        <v>9.7560152999999996</v>
      </c>
      <c r="F135" s="1475">
        <f t="shared" ref="F135:P135" si="15">F64</f>
        <v>9.9419271999999967</v>
      </c>
      <c r="G135" s="1475">
        <f t="shared" si="15"/>
        <v>10.5507773</v>
      </c>
      <c r="H135" s="1475">
        <f t="shared" si="15"/>
        <v>9.8312781000000022</v>
      </c>
      <c r="I135" s="1475">
        <f t="shared" si="15"/>
        <v>10.0201137</v>
      </c>
      <c r="J135" s="1475">
        <f t="shared" si="15"/>
        <v>9.6370717999999993</v>
      </c>
      <c r="K135" s="1475">
        <f t="shared" si="15"/>
        <v>9.8360090999999983</v>
      </c>
      <c r="L135" s="1475">
        <f t="shared" si="15"/>
        <v>10.835188700000002</v>
      </c>
      <c r="M135" s="1475">
        <f t="shared" si="15"/>
        <v>10.744164699999999</v>
      </c>
      <c r="N135" s="1475">
        <f t="shared" si="15"/>
        <v>11.849014299999997</v>
      </c>
      <c r="O135" s="1475">
        <f t="shared" si="15"/>
        <v>11.8347529</v>
      </c>
      <c r="P135" s="1475">
        <f t="shared" si="15"/>
        <v>11.291717200000001</v>
      </c>
      <c r="Q135" s="1476">
        <f t="shared" si="14"/>
        <v>126.12803029999998</v>
      </c>
      <c r="R135" s="1326"/>
    </row>
    <row r="136" spans="2:18">
      <c r="B136" s="15"/>
      <c r="C136" s="1326"/>
      <c r="D136" s="1326" t="s">
        <v>17</v>
      </c>
      <c r="E136" s="1475">
        <f>E34</f>
        <v>36.217025700000001</v>
      </c>
      <c r="F136" s="1475">
        <f t="shared" ref="F136:P136" si="16">F34</f>
        <v>32.20301229999999</v>
      </c>
      <c r="G136" s="1475">
        <f t="shared" si="16"/>
        <v>36.3566596</v>
      </c>
      <c r="H136" s="1475">
        <f t="shared" si="16"/>
        <v>29.418028700000004</v>
      </c>
      <c r="I136" s="1475">
        <f t="shared" si="16"/>
        <v>26.632493199999999</v>
      </c>
      <c r="J136" s="1475">
        <f t="shared" si="16"/>
        <v>26.788996300000008</v>
      </c>
      <c r="K136" s="1475">
        <f t="shared" si="16"/>
        <v>27.058818499999997</v>
      </c>
      <c r="L136" s="1475">
        <f t="shared" si="16"/>
        <v>26.563781399999996</v>
      </c>
      <c r="M136" s="1475">
        <f t="shared" si="16"/>
        <v>26.991207500000005</v>
      </c>
      <c r="N136" s="1475">
        <f t="shared" si="16"/>
        <v>30.5795405</v>
      </c>
      <c r="O136" s="1475">
        <f t="shared" si="16"/>
        <v>30.035233999999999</v>
      </c>
      <c r="P136" s="1475">
        <f t="shared" si="16"/>
        <v>32.326431899999996</v>
      </c>
      <c r="Q136" s="1476">
        <f t="shared" si="14"/>
        <v>361.1712296</v>
      </c>
      <c r="R136" s="1326"/>
    </row>
    <row r="137" spans="2:18">
      <c r="B137" s="15"/>
      <c r="C137" s="1326"/>
      <c r="D137" s="1326" t="s">
        <v>18</v>
      </c>
      <c r="E137" s="1475">
        <f>E61</f>
        <v>29.752130600000008</v>
      </c>
      <c r="F137" s="1475">
        <f t="shared" ref="F137:P137" si="17">F61</f>
        <v>30.987527899999993</v>
      </c>
      <c r="G137" s="1475">
        <f t="shared" si="17"/>
        <v>30.006947700000001</v>
      </c>
      <c r="H137" s="1475">
        <f t="shared" si="17"/>
        <v>25.610924799999989</v>
      </c>
      <c r="I137" s="1475">
        <f t="shared" si="17"/>
        <v>33.548904899999989</v>
      </c>
      <c r="J137" s="1475">
        <f t="shared" si="17"/>
        <v>30.914292600000003</v>
      </c>
      <c r="K137" s="1475">
        <f t="shared" si="17"/>
        <v>28.475366800000007</v>
      </c>
      <c r="L137" s="1475">
        <f t="shared" si="17"/>
        <v>26.366527299999994</v>
      </c>
      <c r="M137" s="1475">
        <f t="shared" si="17"/>
        <v>25.967414899999998</v>
      </c>
      <c r="N137" s="1475">
        <f t="shared" si="17"/>
        <v>29.117438600000003</v>
      </c>
      <c r="O137" s="1475">
        <f t="shared" si="17"/>
        <v>35.688630200000006</v>
      </c>
      <c r="P137" s="1475">
        <f t="shared" si="17"/>
        <v>32.295404900000001</v>
      </c>
      <c r="Q137" s="1476">
        <f t="shared" si="14"/>
        <v>358.7315112</v>
      </c>
      <c r="R137" s="1326"/>
    </row>
    <row r="138" spans="2:18">
      <c r="B138" s="15"/>
      <c r="C138" s="1326"/>
      <c r="D138" s="1326" t="s">
        <v>34</v>
      </c>
      <c r="E138" s="1475">
        <f>E73</f>
        <v>10.026260500000001</v>
      </c>
      <c r="F138" s="1475">
        <f t="shared" ref="F138:P138" si="18">F73</f>
        <v>9.5864148999999976</v>
      </c>
      <c r="G138" s="1475">
        <f t="shared" si="18"/>
        <v>11.086063300000001</v>
      </c>
      <c r="H138" s="1475">
        <f t="shared" si="18"/>
        <v>10.902556100000002</v>
      </c>
      <c r="I138" s="1475">
        <f t="shared" si="18"/>
        <v>10.986346099999997</v>
      </c>
      <c r="J138" s="1475">
        <f t="shared" si="18"/>
        <v>12.370415699999999</v>
      </c>
      <c r="K138" s="1475">
        <f t="shared" si="18"/>
        <v>12.647857400000007</v>
      </c>
      <c r="L138" s="1475">
        <f t="shared" si="18"/>
        <v>12.700205799999999</v>
      </c>
      <c r="M138" s="1475">
        <f t="shared" si="18"/>
        <v>12.430732300000001</v>
      </c>
      <c r="N138" s="1475">
        <f t="shared" si="18"/>
        <v>13.362513199999997</v>
      </c>
      <c r="O138" s="1475">
        <f t="shared" si="18"/>
        <v>13.344464200000001</v>
      </c>
      <c r="P138" s="1475">
        <f t="shared" si="18"/>
        <v>14.525398300000001</v>
      </c>
      <c r="Q138" s="1476">
        <f t="shared" si="14"/>
        <v>143.9692278</v>
      </c>
      <c r="R138" s="1326"/>
    </row>
    <row r="139" spans="2:18">
      <c r="B139" s="15"/>
      <c r="C139" s="1326"/>
      <c r="D139" s="1326" t="s">
        <v>5</v>
      </c>
      <c r="E139" s="1475">
        <f>E16</f>
        <v>7.1739262000000004</v>
      </c>
      <c r="F139" s="1475">
        <f t="shared" ref="F139:P139" si="19">F16</f>
        <v>6.6026560999999981</v>
      </c>
      <c r="G139" s="1475">
        <f t="shared" si="19"/>
        <v>6.7606924999999984</v>
      </c>
      <c r="H139" s="1475">
        <f t="shared" si="19"/>
        <v>6.4155810999999989</v>
      </c>
      <c r="I139" s="1475">
        <f t="shared" si="19"/>
        <v>6.8102666999999988</v>
      </c>
      <c r="J139" s="1475">
        <f t="shared" si="19"/>
        <v>6.4982875000000009</v>
      </c>
      <c r="K139" s="1475">
        <f t="shared" si="19"/>
        <v>6.7273965999999978</v>
      </c>
      <c r="L139" s="1475">
        <f t="shared" si="19"/>
        <v>7.1311739000000003</v>
      </c>
      <c r="M139" s="1475">
        <f t="shared" si="19"/>
        <v>6.8829655000000001</v>
      </c>
      <c r="N139" s="1475">
        <f t="shared" si="19"/>
        <v>7.5842357999999992</v>
      </c>
      <c r="O139" s="1475">
        <f t="shared" si="19"/>
        <v>7.1703231999999959</v>
      </c>
      <c r="P139" s="1475">
        <f t="shared" si="19"/>
        <v>7.6285193999999974</v>
      </c>
      <c r="Q139" s="1476">
        <f t="shared" si="14"/>
        <v>83.386024499999991</v>
      </c>
      <c r="R139" s="1326"/>
    </row>
    <row r="140" spans="2:18">
      <c r="B140" s="15"/>
      <c r="C140" s="1326"/>
      <c r="D140" s="1326"/>
      <c r="E140" s="1326"/>
      <c r="F140" s="1326"/>
      <c r="G140" s="1326"/>
      <c r="H140" s="1326"/>
      <c r="I140" s="1326"/>
      <c r="J140" s="1326"/>
      <c r="K140" s="1326"/>
      <c r="L140" s="1326"/>
      <c r="M140" s="1326"/>
      <c r="N140" s="1326"/>
      <c r="O140" s="1326"/>
      <c r="P140" s="1326"/>
      <c r="Q140" s="1326"/>
      <c r="R140" s="1326"/>
    </row>
    <row r="141" spans="2:18">
      <c r="B141" s="15"/>
      <c r="C141" s="1326"/>
      <c r="D141" s="1326"/>
      <c r="E141" s="1326"/>
      <c r="F141" s="1326"/>
      <c r="G141" s="1326"/>
      <c r="H141" s="1326"/>
      <c r="I141" s="1326"/>
      <c r="J141" s="1326"/>
      <c r="K141" s="1326"/>
      <c r="L141" s="1326"/>
      <c r="M141" s="1326"/>
      <c r="N141" s="1326"/>
      <c r="O141" s="1326"/>
      <c r="P141" s="1326"/>
      <c r="Q141" s="1326"/>
      <c r="R141" s="1326"/>
    </row>
    <row r="142" spans="2:18">
      <c r="B142" s="15"/>
      <c r="C142" s="1326"/>
      <c r="D142" s="1326"/>
      <c r="E142" s="1326"/>
      <c r="F142" s="1326"/>
      <c r="G142" s="1326"/>
      <c r="H142" s="1326"/>
      <c r="I142" s="1326"/>
      <c r="J142" s="1326"/>
      <c r="K142" s="1326"/>
      <c r="L142" s="1326"/>
      <c r="M142" s="1326"/>
      <c r="N142" s="1326"/>
      <c r="O142" s="1326"/>
      <c r="P142" s="1326"/>
      <c r="Q142" s="1326"/>
      <c r="R142" s="1326"/>
    </row>
    <row r="143" spans="2:18">
      <c r="B143" s="15"/>
      <c r="C143" s="1326"/>
      <c r="D143" s="1326"/>
      <c r="E143" s="1326"/>
      <c r="F143" s="1326"/>
      <c r="G143" s="1326"/>
      <c r="H143" s="1326"/>
      <c r="I143" s="1326"/>
      <c r="J143" s="1326"/>
      <c r="K143" s="1326"/>
      <c r="L143" s="1326"/>
      <c r="M143" s="1326"/>
      <c r="N143" s="1326"/>
      <c r="O143" s="1326"/>
      <c r="P143" s="1326"/>
      <c r="Q143" s="1326"/>
      <c r="R143" s="1326"/>
    </row>
    <row r="144" spans="2:18">
      <c r="B144" s="15"/>
      <c r="C144" s="1326"/>
      <c r="D144" s="1326"/>
      <c r="E144" s="1326"/>
      <c r="F144" s="1326"/>
      <c r="G144" s="1326"/>
      <c r="H144" s="1326"/>
      <c r="I144" s="1326"/>
      <c r="J144" s="1326"/>
      <c r="K144" s="1326"/>
      <c r="L144" s="1326"/>
      <c r="M144" s="1326"/>
      <c r="N144" s="1326"/>
      <c r="O144" s="1326"/>
      <c r="P144" s="1326"/>
      <c r="Q144" s="1326"/>
      <c r="R144" s="1326"/>
    </row>
    <row r="145" spans="2:18">
      <c r="B145" s="15"/>
      <c r="C145" s="15"/>
      <c r="D145" s="587"/>
      <c r="E145" s="587"/>
      <c r="F145" s="587"/>
      <c r="G145" s="587"/>
      <c r="H145" s="587"/>
      <c r="I145" s="587"/>
      <c r="J145" s="587"/>
      <c r="K145" s="587"/>
      <c r="L145" s="587"/>
      <c r="M145" s="587"/>
      <c r="N145" s="587"/>
      <c r="O145" s="587"/>
      <c r="P145" s="587"/>
      <c r="Q145" s="587"/>
      <c r="R145" s="587"/>
    </row>
    <row r="146" spans="2:18">
      <c r="B146" s="15"/>
      <c r="C146" s="15"/>
      <c r="D146" s="587"/>
      <c r="E146" s="587"/>
      <c r="F146" s="587"/>
      <c r="G146" s="587"/>
      <c r="H146" s="587"/>
      <c r="I146" s="587"/>
      <c r="J146" s="587"/>
      <c r="K146" s="587"/>
      <c r="L146" s="587"/>
      <c r="M146" s="587"/>
      <c r="N146" s="587"/>
      <c r="O146" s="587"/>
      <c r="P146" s="587"/>
      <c r="Q146" s="587"/>
      <c r="R146" s="587"/>
    </row>
    <row r="147" spans="2:18">
      <c r="B147" s="15"/>
      <c r="C147" s="15"/>
      <c r="D147" s="587"/>
      <c r="E147" s="587"/>
      <c r="F147" s="587"/>
      <c r="G147" s="587"/>
      <c r="H147" s="587"/>
      <c r="I147" s="587"/>
      <c r="J147" s="587"/>
      <c r="K147" s="587"/>
      <c r="L147" s="587"/>
      <c r="M147" s="587"/>
      <c r="N147" s="587"/>
      <c r="O147" s="587"/>
      <c r="P147" s="587"/>
      <c r="Q147" s="587"/>
      <c r="R147" s="587"/>
    </row>
    <row r="148" spans="2:18">
      <c r="B148" s="15"/>
      <c r="C148" s="15"/>
      <c r="D148" s="587"/>
      <c r="E148" s="587"/>
      <c r="F148" s="587"/>
      <c r="G148" s="587"/>
      <c r="H148" s="587"/>
      <c r="I148" s="587"/>
      <c r="J148" s="587"/>
      <c r="K148" s="587"/>
      <c r="L148" s="587"/>
      <c r="M148" s="587"/>
      <c r="N148" s="587"/>
      <c r="O148" s="587"/>
      <c r="P148" s="587"/>
      <c r="Q148" s="587"/>
      <c r="R148" s="587"/>
    </row>
    <row r="149" spans="2:18"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</row>
    <row r="150" spans="2:18"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</row>
    <row r="151" spans="2:18"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</row>
    <row r="152" spans="2:18"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</row>
    <row r="153" spans="2:18"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</row>
    <row r="154" spans="2:18"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</row>
    <row r="155" spans="2:18"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</row>
    <row r="156" spans="2:18"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</row>
    <row r="157" spans="2:18"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</row>
    <row r="158" spans="2:18"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</row>
    <row r="159" spans="2:18"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</row>
  </sheetData>
  <mergeCells count="51">
    <mergeCell ref="T64:T66"/>
    <mergeCell ref="T73:T75"/>
    <mergeCell ref="T76:T78"/>
    <mergeCell ref="T79:T81"/>
    <mergeCell ref="T67:T69"/>
    <mergeCell ref="T70:T72"/>
    <mergeCell ref="V8:AH8"/>
    <mergeCell ref="T10:T12"/>
    <mergeCell ref="T49:T51"/>
    <mergeCell ref="T28:T30"/>
    <mergeCell ref="T31:T33"/>
    <mergeCell ref="T34:T36"/>
    <mergeCell ref="T37:T39"/>
    <mergeCell ref="T40:T42"/>
    <mergeCell ref="T13:T15"/>
    <mergeCell ref="T16:T18"/>
    <mergeCell ref="T19:T21"/>
    <mergeCell ref="T22:T24"/>
    <mergeCell ref="T25:T27"/>
    <mergeCell ref="T52:T54"/>
    <mergeCell ref="T55:T57"/>
    <mergeCell ref="T58:T60"/>
    <mergeCell ref="T61:T63"/>
    <mergeCell ref="T6:U9"/>
    <mergeCell ref="T43:T45"/>
    <mergeCell ref="T46:T48"/>
    <mergeCell ref="T1:AH1"/>
    <mergeCell ref="V6:AH6"/>
    <mergeCell ref="V7:AH7"/>
    <mergeCell ref="O4:O5"/>
    <mergeCell ref="J4:J5"/>
    <mergeCell ref="P4:P5"/>
    <mergeCell ref="A1:P1"/>
    <mergeCell ref="B4:B5"/>
    <mergeCell ref="C4:C5"/>
    <mergeCell ref="D4:D5"/>
    <mergeCell ref="E4:E5"/>
    <mergeCell ref="F4:F5"/>
    <mergeCell ref="G4:G5"/>
    <mergeCell ref="H4:H5"/>
    <mergeCell ref="I4:I5"/>
    <mergeCell ref="C78:C79"/>
    <mergeCell ref="K4:K5"/>
    <mergeCell ref="L4:L5"/>
    <mergeCell ref="M4:M5"/>
    <mergeCell ref="N4:N5"/>
    <mergeCell ref="C42:C43"/>
    <mergeCell ref="C45:C46"/>
    <mergeCell ref="C48:C49"/>
    <mergeCell ref="C51:C52"/>
    <mergeCell ref="C54:C55"/>
  </mergeCells>
  <printOptions horizontalCentered="1"/>
  <pageMargins left="0.78740157480314965" right="0.78740157480314965" top="0.78740157480314965" bottom="0.59055118110236227" header="0" footer="0"/>
  <pageSetup paperSize="9" scale="38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22</vt:i4>
      </vt:variant>
      <vt:variant>
        <vt:lpstr>Rangos con nombre</vt:lpstr>
      </vt:variant>
      <vt:variant>
        <vt:i4>25</vt:i4>
      </vt:variant>
    </vt:vector>
  </HeadingPairs>
  <TitlesOfParts>
    <vt:vector size="47" baseType="lpstr">
      <vt:lpstr>5.1</vt:lpstr>
      <vt:lpstr>5.2</vt:lpstr>
      <vt:lpstr>5.3.1</vt:lpstr>
      <vt:lpstr>5.3.2</vt:lpstr>
      <vt:lpstr>5.3.3 </vt:lpstr>
      <vt:lpstr>5.3.4</vt:lpstr>
      <vt:lpstr>5.3.5.1</vt:lpstr>
      <vt:lpstr>5.3.5.2</vt:lpstr>
      <vt:lpstr>5.3.5.3</vt:lpstr>
      <vt:lpstr>5.3.5.4</vt:lpstr>
      <vt:lpstr>5.3.5.5.1</vt:lpstr>
      <vt:lpstr>5.3.5.5.2</vt:lpstr>
      <vt:lpstr>5.3.5.5.3</vt:lpstr>
      <vt:lpstr>5.4.1</vt:lpstr>
      <vt:lpstr>5.4.2</vt:lpstr>
      <vt:lpstr>5.4.3</vt:lpstr>
      <vt:lpstr>5.5.1. </vt:lpstr>
      <vt:lpstr>5.5.2 </vt:lpstr>
      <vt:lpstr>5.5.2 Graf. </vt:lpstr>
      <vt:lpstr>5.5.3.1 </vt:lpstr>
      <vt:lpstr>5.5.3.2 </vt:lpstr>
      <vt:lpstr>GRAFICOS </vt:lpstr>
      <vt:lpstr>'5.1'!Área_de_impresión</vt:lpstr>
      <vt:lpstr>'5.2'!Área_de_impresión</vt:lpstr>
      <vt:lpstr>'5.3.1'!Área_de_impresión</vt:lpstr>
      <vt:lpstr>'5.3.2'!Área_de_impresión</vt:lpstr>
      <vt:lpstr>'5.3.3 '!Área_de_impresión</vt:lpstr>
      <vt:lpstr>'5.3.4'!Área_de_impresión</vt:lpstr>
      <vt:lpstr>'5.3.5.1'!Área_de_impresión</vt:lpstr>
      <vt:lpstr>'5.3.5.2'!Área_de_impresión</vt:lpstr>
      <vt:lpstr>'5.3.5.3'!Área_de_impresión</vt:lpstr>
      <vt:lpstr>'5.3.5.4'!Área_de_impresión</vt:lpstr>
      <vt:lpstr>'5.3.5.5.1'!Área_de_impresión</vt:lpstr>
      <vt:lpstr>'5.3.5.5.2'!Área_de_impresión</vt:lpstr>
      <vt:lpstr>'5.3.5.5.3'!Área_de_impresión</vt:lpstr>
      <vt:lpstr>'5.4.1'!Área_de_impresión</vt:lpstr>
      <vt:lpstr>'5.4.2'!Área_de_impresión</vt:lpstr>
      <vt:lpstr>'5.4.3'!Área_de_impresión</vt:lpstr>
      <vt:lpstr>'5.5.1. '!Área_de_impresión</vt:lpstr>
      <vt:lpstr>'5.5.2 '!Área_de_impresión</vt:lpstr>
      <vt:lpstr>'5.5.2 Graf. '!Área_de_impresión</vt:lpstr>
      <vt:lpstr>'5.5.3.1 '!Área_de_impresión</vt:lpstr>
      <vt:lpstr>'5.5.3.2 '!Área_de_impresión</vt:lpstr>
      <vt:lpstr>'GRAFICOS '!Área_de_impresión</vt:lpstr>
      <vt:lpstr>'5.3.5.5.3'!Títulos_a_imprimir</vt:lpstr>
      <vt:lpstr>'5.5.3.1 '!Títulos_a_imprimir</vt:lpstr>
      <vt:lpstr>'5.5.3.2 '!Títulos_a_imprimir</vt:lpstr>
    </vt:vector>
  </TitlesOfParts>
  <Company>MEM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LVILCHEZ</dc:creator>
  <cp:lastModifiedBy>Anival</cp:lastModifiedBy>
  <cp:lastPrinted>2019-10-02T15:04:53Z</cp:lastPrinted>
  <dcterms:created xsi:type="dcterms:W3CDTF">2004-03-11T20:50:42Z</dcterms:created>
  <dcterms:modified xsi:type="dcterms:W3CDTF">2021-04-12T13:46:24Z</dcterms:modified>
</cp:coreProperties>
</file>